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9.39\13_jnninyo\13_HP関係（人事企画課）\シン人事企画課HP\3_シンHP用の素材（添付データ等）\短期雇用\"/>
    </mc:Choice>
  </mc:AlternateContent>
  <xr:revisionPtr revIDLastSave="0" documentId="8_{1AD5BE28-C95B-4F36-951B-B0E053F16608}" xr6:coauthVersionLast="47" xr6:coauthVersionMax="47" xr10:uidLastSave="{00000000-0000-0000-0000-000000000000}"/>
  <bookViews>
    <workbookView xWindow="28680" yWindow="-120" windowWidth="29040" windowHeight="15720" tabRatio="709" xr2:uid="{93D00F35-37EA-4F21-99D7-D3A72D805BB0}"/>
  </bookViews>
  <sheets>
    <sheet name="別紙様式2　電子申請用" sheetId="7" r:id="rId1"/>
    <sheet name="【記入例】別紙様式2　電子申請用" sheetId="14" r:id="rId2"/>
    <sheet name="勤務カレンダー　電子申請用" sheetId="12" r:id="rId3"/>
    <sheet name="【編集しないでください】様式２　データ整理用タブ" sheetId="8" state="hidden" r:id="rId4"/>
    <sheet name="【編集しないで下さい】転記用データ" sheetId="9" state="hidden" r:id="rId5"/>
    <sheet name="【編集しないで下さい】システム取込み用" sheetId="10" state="hidden" r:id="rId6"/>
  </sheets>
  <externalReferences>
    <externalReference r:id="rId7"/>
  </externalReferences>
  <definedNames>
    <definedName name="_xlnm.Print_Area" localSheetId="1">'【記入例】別紙様式2　電子申請用'!$A$1:$U$32</definedName>
    <definedName name="_xlnm.Print_Area" localSheetId="2">'勤務カレンダー　電子申請用'!$A$1:$Q$43</definedName>
    <definedName name="_xlnm.Print_Area" localSheetId="0">'別紙様式2　電子申請用'!$A$1:$U$32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8" l="1"/>
  <c r="J53" i="8"/>
  <c r="J7" i="8"/>
  <c r="J70" i="8"/>
  <c r="J64" i="8"/>
  <c r="J44" i="8"/>
  <c r="J43" i="8"/>
  <c r="J42" i="8"/>
  <c r="J41" i="8"/>
  <c r="J40" i="8"/>
  <c r="C6" i="9" l="1"/>
  <c r="B6" i="9"/>
  <c r="E6" i="9" l="1"/>
  <c r="J58" i="8"/>
  <c r="J63" i="8"/>
  <c r="J60" i="8"/>
  <c r="J62" i="8"/>
  <c r="J57" i="8"/>
  <c r="J59" i="8"/>
  <c r="J61" i="8"/>
  <c r="J31" i="8" l="1"/>
  <c r="J30" i="8"/>
  <c r="J28" i="8"/>
  <c r="J27" i="8"/>
  <c r="J24" i="8"/>
  <c r="J23" i="8"/>
  <c r="J22" i="8"/>
  <c r="J21" i="8"/>
  <c r="J20" i="8"/>
  <c r="J19" i="8"/>
  <c r="J18" i="8"/>
  <c r="J17" i="8"/>
  <c r="J15" i="8"/>
  <c r="J14" i="8"/>
  <c r="J13" i="8"/>
  <c r="J12" i="8"/>
  <c r="J11" i="8"/>
  <c r="J10" i="8"/>
  <c r="J6" i="8"/>
  <c r="J5" i="8"/>
  <c r="J4" i="8"/>
  <c r="J3" i="8"/>
  <c r="F12" i="9" l="1"/>
  <c r="AN1" i="10" s="1"/>
  <c r="B12" i="9"/>
  <c r="B3" i="9" l="1"/>
  <c r="C3" i="9" s="1"/>
  <c r="D3" i="9" s="1"/>
  <c r="E3" i="9" s="1"/>
  <c r="B2" i="9"/>
  <c r="C2" i="9" s="1"/>
  <c r="I7" i="7"/>
  <c r="C5" i="9" l="1"/>
  <c r="J69" i="8"/>
  <c r="J48" i="8"/>
  <c r="Z2" i="7" l="1"/>
  <c r="B15" i="9"/>
  <c r="Z2" i="14"/>
  <c r="W10" i="12"/>
  <c r="Z10" i="12" s="1"/>
  <c r="AA10" i="12" s="1"/>
  <c r="F10" i="12" s="1"/>
  <c r="W11" i="12"/>
  <c r="Z11" i="12" s="1"/>
  <c r="AA11" i="12" s="1"/>
  <c r="F11" i="12" s="1"/>
  <c r="W12" i="12"/>
  <c r="Z12" i="12" s="1"/>
  <c r="AA12" i="12" s="1"/>
  <c r="F12" i="12" s="1"/>
  <c r="W13" i="12"/>
  <c r="Z13" i="12" s="1"/>
  <c r="AA13" i="12" s="1"/>
  <c r="F13" i="12" s="1"/>
  <c r="W14" i="12"/>
  <c r="W15" i="12"/>
  <c r="W16" i="12"/>
  <c r="Z16" i="12" s="1"/>
  <c r="AA16" i="12" s="1"/>
  <c r="F16" i="12" s="1"/>
  <c r="W17" i="12"/>
  <c r="Z17" i="12" s="1"/>
  <c r="AA17" i="12" s="1"/>
  <c r="F17" i="12" s="1"/>
  <c r="W18" i="12"/>
  <c r="Z18" i="12" s="1"/>
  <c r="AA18" i="12" s="1"/>
  <c r="F18" i="12" s="1"/>
  <c r="W19" i="12"/>
  <c r="Z19" i="12" s="1"/>
  <c r="AA19" i="12" s="1"/>
  <c r="F19" i="12" s="1"/>
  <c r="W20" i="12"/>
  <c r="Z20" i="12" s="1"/>
  <c r="AA20" i="12" s="1"/>
  <c r="F20" i="12" s="1"/>
  <c r="W21" i="12"/>
  <c r="W22" i="12"/>
  <c r="Z22" i="12" s="1"/>
  <c r="AA22" i="12" s="1"/>
  <c r="F22" i="12" s="1"/>
  <c r="W23" i="12"/>
  <c r="W24" i="12"/>
  <c r="Z24" i="12" s="1"/>
  <c r="AA24" i="12" s="1"/>
  <c r="F24" i="12" s="1"/>
  <c r="W25" i="12"/>
  <c r="W26" i="12"/>
  <c r="W27" i="12"/>
  <c r="W28" i="12"/>
  <c r="W29" i="12"/>
  <c r="W30" i="12"/>
  <c r="W31" i="12"/>
  <c r="Z31" i="12" s="1"/>
  <c r="AA31" i="12" s="1"/>
  <c r="F31" i="12" s="1"/>
  <c r="W32" i="12"/>
  <c r="W33" i="12"/>
  <c r="W34" i="12"/>
  <c r="Z34" i="12" s="1"/>
  <c r="AA34" i="12" s="1"/>
  <c r="F34" i="12" s="1"/>
  <c r="W35" i="12"/>
  <c r="Z35" i="12" s="1"/>
  <c r="AA35" i="12" s="1"/>
  <c r="F35" i="12" s="1"/>
  <c r="W36" i="12"/>
  <c r="Z36" i="12" s="1"/>
  <c r="AA36" i="12" s="1"/>
  <c r="F36" i="12" s="1"/>
  <c r="W37" i="12"/>
  <c r="Z37" i="12" s="1"/>
  <c r="AA37" i="12" s="1"/>
  <c r="F37" i="12" s="1"/>
  <c r="W38" i="12"/>
  <c r="Z38" i="12" s="1"/>
  <c r="AA38" i="12" s="1"/>
  <c r="F38" i="12" s="1"/>
  <c r="W39" i="12"/>
  <c r="Z39" i="12" s="1"/>
  <c r="AA39" i="12" s="1"/>
  <c r="F39" i="12" s="1"/>
  <c r="W9" i="12"/>
  <c r="X10" i="12"/>
  <c r="Y10" i="12"/>
  <c r="X11" i="12"/>
  <c r="Y11" i="12"/>
  <c r="X12" i="12"/>
  <c r="Y12" i="12"/>
  <c r="X13" i="12"/>
  <c r="Y13" i="12"/>
  <c r="X14" i="12"/>
  <c r="Y14" i="12"/>
  <c r="Z14" i="12"/>
  <c r="AA14" i="12" s="1"/>
  <c r="F14" i="12" s="1"/>
  <c r="X15" i="12"/>
  <c r="Y15" i="12"/>
  <c r="Z15" i="12"/>
  <c r="AA15" i="12" s="1"/>
  <c r="F15" i="12" s="1"/>
  <c r="X16" i="12"/>
  <c r="Y16" i="12"/>
  <c r="X17" i="12"/>
  <c r="Y17" i="12"/>
  <c r="X18" i="12"/>
  <c r="Y18" i="12"/>
  <c r="X19" i="12"/>
  <c r="Y19" i="12"/>
  <c r="X20" i="12"/>
  <c r="Y20" i="12"/>
  <c r="X21" i="12"/>
  <c r="Z21" i="12" s="1"/>
  <c r="AA21" i="12" s="1"/>
  <c r="F21" i="12" s="1"/>
  <c r="Y21" i="12"/>
  <c r="X22" i="12"/>
  <c r="Y22" i="12"/>
  <c r="X23" i="12"/>
  <c r="Y23" i="12"/>
  <c r="Z23" i="12" s="1"/>
  <c r="AA23" i="12" s="1"/>
  <c r="F23" i="12" s="1"/>
  <c r="X24" i="12"/>
  <c r="Y24" i="12"/>
  <c r="X25" i="12"/>
  <c r="Z25" i="12" s="1"/>
  <c r="AA25" i="12" s="1"/>
  <c r="F25" i="12" s="1"/>
  <c r="Y25" i="12"/>
  <c r="X26" i="12"/>
  <c r="Y26" i="12"/>
  <c r="X27" i="12"/>
  <c r="Z27" i="12" s="1"/>
  <c r="AA27" i="12" s="1"/>
  <c r="F27" i="12" s="1"/>
  <c r="Y27" i="12"/>
  <c r="X28" i="12"/>
  <c r="Z28" i="12" s="1"/>
  <c r="AA28" i="12" s="1"/>
  <c r="F28" i="12" s="1"/>
  <c r="Y28" i="12"/>
  <c r="X29" i="12"/>
  <c r="Y29" i="12"/>
  <c r="Z29" i="12" s="1"/>
  <c r="AA29" i="12" s="1"/>
  <c r="F29" i="12" s="1"/>
  <c r="X30" i="12"/>
  <c r="Y30" i="12"/>
  <c r="X31" i="12"/>
  <c r="Y31" i="12"/>
  <c r="X32" i="12"/>
  <c r="Y32" i="12"/>
  <c r="Z32" i="12"/>
  <c r="AA32" i="12" s="1"/>
  <c r="F32" i="12" s="1"/>
  <c r="X33" i="12"/>
  <c r="Y33" i="12"/>
  <c r="Z33" i="12"/>
  <c r="AA33" i="12" s="1"/>
  <c r="F33" i="12" s="1"/>
  <c r="X34" i="12"/>
  <c r="Y34" i="12"/>
  <c r="X35" i="12"/>
  <c r="Y35" i="12"/>
  <c r="X36" i="12"/>
  <c r="Y36" i="12"/>
  <c r="X37" i="12"/>
  <c r="Y37" i="12"/>
  <c r="X38" i="12"/>
  <c r="Y38" i="12"/>
  <c r="X39" i="12"/>
  <c r="Y39" i="12"/>
  <c r="Y9" i="12"/>
  <c r="X9" i="12"/>
  <c r="Z9" i="12" s="1"/>
  <c r="AA9" i="12" s="1"/>
  <c r="F9" i="12" s="1"/>
  <c r="S11" i="12"/>
  <c r="T11" i="12"/>
  <c r="S12" i="12"/>
  <c r="T12" i="12"/>
  <c r="U12" i="12" s="1"/>
  <c r="S13" i="12"/>
  <c r="U13" i="12" s="1"/>
  <c r="T13" i="12"/>
  <c r="S14" i="12"/>
  <c r="T14" i="12"/>
  <c r="U14" i="12" s="1"/>
  <c r="S15" i="12"/>
  <c r="U15" i="12" s="1"/>
  <c r="T15" i="12"/>
  <c r="S16" i="12"/>
  <c r="T16" i="12"/>
  <c r="U16" i="12" s="1"/>
  <c r="S17" i="12"/>
  <c r="U17" i="12" s="1"/>
  <c r="T17" i="12"/>
  <c r="S18" i="12"/>
  <c r="T18" i="12"/>
  <c r="U18" i="12" s="1"/>
  <c r="S19" i="12"/>
  <c r="U19" i="12" s="1"/>
  <c r="T19" i="12"/>
  <c r="S20" i="12"/>
  <c r="T20" i="12"/>
  <c r="U20" i="12" s="1"/>
  <c r="S21" i="12"/>
  <c r="U21" i="12" s="1"/>
  <c r="T21" i="12"/>
  <c r="S22" i="12"/>
  <c r="T22" i="12"/>
  <c r="U22" i="12" s="1"/>
  <c r="S23" i="12"/>
  <c r="U23" i="12" s="1"/>
  <c r="T23" i="12"/>
  <c r="S24" i="12"/>
  <c r="T24" i="12"/>
  <c r="U24" i="12" s="1"/>
  <c r="S25" i="12"/>
  <c r="U25" i="12" s="1"/>
  <c r="T25" i="12"/>
  <c r="S26" i="12"/>
  <c r="T26" i="12"/>
  <c r="U26" i="12" s="1"/>
  <c r="S27" i="12"/>
  <c r="U27" i="12" s="1"/>
  <c r="T27" i="12"/>
  <c r="S28" i="12"/>
  <c r="T28" i="12"/>
  <c r="U28" i="12" s="1"/>
  <c r="S29" i="12"/>
  <c r="U29" i="12" s="1"/>
  <c r="T29" i="12"/>
  <c r="S30" i="12"/>
  <c r="T30" i="12"/>
  <c r="U30" i="12" s="1"/>
  <c r="S31" i="12"/>
  <c r="U31" i="12" s="1"/>
  <c r="T31" i="12"/>
  <c r="S32" i="12"/>
  <c r="T32" i="12"/>
  <c r="U32" i="12" s="1"/>
  <c r="S33" i="12"/>
  <c r="U33" i="12" s="1"/>
  <c r="T33" i="12"/>
  <c r="S34" i="12"/>
  <c r="T34" i="12"/>
  <c r="U34" i="12" s="1"/>
  <c r="S35" i="12"/>
  <c r="U35" i="12" s="1"/>
  <c r="T35" i="12"/>
  <c r="S36" i="12"/>
  <c r="T36" i="12"/>
  <c r="U36" i="12" s="1"/>
  <c r="S37" i="12"/>
  <c r="U37" i="12" s="1"/>
  <c r="T37" i="12"/>
  <c r="S38" i="12"/>
  <c r="T38" i="12"/>
  <c r="U38" i="12" s="1"/>
  <c r="S39" i="12"/>
  <c r="U39" i="12" s="1"/>
  <c r="T39" i="12"/>
  <c r="S10" i="12"/>
  <c r="T10" i="12"/>
  <c r="U9" i="12"/>
  <c r="N9" i="12" s="1"/>
  <c r="T9" i="12"/>
  <c r="U11" i="12"/>
  <c r="P11" i="12" s="1"/>
  <c r="N11" i="12"/>
  <c r="U10" i="12"/>
  <c r="N10" i="12" s="1"/>
  <c r="S9" i="12"/>
  <c r="E1" i="9"/>
  <c r="A1" i="10" s="1"/>
  <c r="P10" i="12"/>
  <c r="S1" i="10"/>
  <c r="O1" i="10"/>
  <c r="M1" i="10"/>
  <c r="B13" i="9"/>
  <c r="C13" i="9" s="1"/>
  <c r="E13" i="9" s="1"/>
  <c r="Y1" i="10" s="1"/>
  <c r="J68" i="8"/>
  <c r="J67" i="8"/>
  <c r="J66" i="8"/>
  <c r="J65" i="8"/>
  <c r="J56" i="8"/>
  <c r="J55" i="8"/>
  <c r="J52" i="8"/>
  <c r="J51" i="8"/>
  <c r="J50" i="8"/>
  <c r="J49" i="8"/>
  <c r="J47" i="8"/>
  <c r="J46" i="8"/>
  <c r="J45" i="8"/>
  <c r="J39" i="8"/>
  <c r="J38" i="8"/>
  <c r="J37" i="8"/>
  <c r="J36" i="8"/>
  <c r="J35" i="8"/>
  <c r="J34" i="8"/>
  <c r="J33" i="8"/>
  <c r="E12" i="9" s="1"/>
  <c r="U1" i="10" s="1"/>
  <c r="J32" i="8"/>
  <c r="J29" i="8"/>
  <c r="J26" i="8"/>
  <c r="J25" i="8"/>
  <c r="J16" i="8"/>
  <c r="J9" i="8"/>
  <c r="J8" i="8"/>
  <c r="J2" i="8"/>
  <c r="B14" i="9"/>
  <c r="C14" i="9" s="1"/>
  <c r="E14" i="9" s="1"/>
  <c r="B7" i="9"/>
  <c r="E7" i="9" s="1"/>
  <c r="D1" i="10" s="1"/>
  <c r="B8" i="9"/>
  <c r="C8" i="9" s="1"/>
  <c r="E8" i="9" s="1"/>
  <c r="F1" i="10" s="1"/>
  <c r="C1" i="10"/>
  <c r="B4" i="9"/>
  <c r="E4" i="9" s="1"/>
  <c r="H1" i="10"/>
  <c r="E2" i="9"/>
  <c r="G1" i="10" s="1"/>
  <c r="D7" i="7"/>
  <c r="D7" i="14"/>
  <c r="I7" i="14"/>
  <c r="Z30" i="12" l="1"/>
  <c r="AA30" i="12" s="1"/>
  <c r="F30" i="12" s="1"/>
  <c r="Z26" i="12"/>
  <c r="AA26" i="12" s="1"/>
  <c r="F26" i="12" s="1"/>
  <c r="P39" i="12"/>
  <c r="N39" i="12"/>
  <c r="P21" i="12"/>
  <c r="N21" i="12"/>
  <c r="P15" i="12"/>
  <c r="N15" i="12"/>
  <c r="N38" i="12"/>
  <c r="P38" i="12"/>
  <c r="N32" i="12"/>
  <c r="P32" i="12"/>
  <c r="N26" i="12"/>
  <c r="P26" i="12"/>
  <c r="N20" i="12"/>
  <c r="P20" i="12"/>
  <c r="N14" i="12"/>
  <c r="P14" i="12"/>
  <c r="P35" i="12"/>
  <c r="N35" i="12"/>
  <c r="P29" i="12"/>
  <c r="N29" i="12"/>
  <c r="P23" i="12"/>
  <c r="N23" i="12"/>
  <c r="P17" i="12"/>
  <c r="N17" i="12"/>
  <c r="P33" i="12"/>
  <c r="N33" i="12"/>
  <c r="P34" i="12"/>
  <c r="N34" i="12"/>
  <c r="P28" i="12"/>
  <c r="N28" i="12"/>
  <c r="P22" i="12"/>
  <c r="N22" i="12"/>
  <c r="P16" i="12"/>
  <c r="N16" i="12"/>
  <c r="P27" i="12"/>
  <c r="N27" i="12"/>
  <c r="N37" i="12"/>
  <c r="P37" i="12"/>
  <c r="N31" i="12"/>
  <c r="P31" i="12"/>
  <c r="N25" i="12"/>
  <c r="P25" i="12"/>
  <c r="N19" i="12"/>
  <c r="P19" i="12"/>
  <c r="N13" i="12"/>
  <c r="P13" i="12"/>
  <c r="N36" i="12"/>
  <c r="P36" i="12"/>
  <c r="N30" i="12"/>
  <c r="P30" i="12"/>
  <c r="N24" i="12"/>
  <c r="P24" i="12"/>
  <c r="N18" i="12"/>
  <c r="P18" i="12"/>
  <c r="N12" i="12"/>
  <c r="T42" i="12" s="1"/>
  <c r="N40" i="12" s="1"/>
  <c r="P12" i="12"/>
  <c r="U42" i="12" s="1"/>
  <c r="P40" i="12" s="1"/>
  <c r="P9" i="12"/>
  <c r="B5" i="9"/>
  <c r="E5" i="9" s="1"/>
  <c r="B1" i="10" s="1"/>
  <c r="C15" i="9"/>
  <c r="E15" i="9" s="1"/>
  <c r="AQ1" i="10" s="1"/>
  <c r="AR1" i="10"/>
  <c r="AE1" i="10"/>
  <c r="AI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X2" authorId="0" shapeId="0" xr:uid="{62CF7B42-6B7E-4B48-901D-72294BFA81D0}">
      <text>
        <r>
          <rPr>
            <b/>
            <sz val="8"/>
            <color indexed="81"/>
            <rFont val="MS P ゴシック"/>
            <family val="3"/>
            <charset val="128"/>
          </rPr>
          <t>西暦（4桁）を入れると和暦に変換します</t>
        </r>
      </text>
    </comment>
    <comment ref="AB2" authorId="0" shapeId="0" xr:uid="{B3B9F6E4-E02E-414D-9A53-9BB1D83AC2D6}">
      <text>
        <r>
          <rPr>
            <b/>
            <sz val="8"/>
            <color indexed="81"/>
            <rFont val="MS P ゴシック"/>
            <family val="3"/>
            <charset val="128"/>
          </rPr>
          <t>過去に短期雇用職員としての採用歴があり、尚且つ把握していれば記入ください</t>
        </r>
      </text>
    </comment>
    <comment ref="O5" authorId="0" shapeId="0" xr:uid="{E2A33BB2-FB22-4151-90CC-0604AE7AF95F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  <comment ref="D7" authorId="0" shapeId="0" xr:uid="{9766DAE2-D729-47E0-AA51-D6D4073142E6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I7" authorId="0" shapeId="0" xr:uid="{BCEA24B1-D7BC-4431-9DF6-87DAF2220685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N10" authorId="0" shapeId="0" xr:uid="{2F217F2B-2964-45B0-94EC-85ACF2E0AD2F}">
      <text>
        <r>
          <rPr>
            <b/>
            <sz val="8"/>
            <color indexed="81"/>
            <rFont val="MS P ゴシック"/>
            <family val="3"/>
            <charset val="128"/>
          </rPr>
          <t>和暦を選択してください</t>
        </r>
      </text>
    </comment>
    <comment ref="F21" authorId="0" shapeId="0" xr:uid="{3F7868BF-C7A6-4787-9C27-B2E2C6AA9F97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X2" authorId="0" shapeId="0" xr:uid="{4143A0F5-8887-448D-8CB4-0BC22EAFC500}">
      <text>
        <r>
          <rPr>
            <b/>
            <sz val="8"/>
            <color indexed="81"/>
            <rFont val="MS P ゴシック"/>
            <family val="3"/>
            <charset val="128"/>
          </rPr>
          <t>西暦（4桁）を入れると和暦に変換します</t>
        </r>
      </text>
    </comment>
    <comment ref="AB2" authorId="0" shapeId="0" xr:uid="{B311999E-F732-48C6-9671-39A74901FBC7}">
      <text>
        <r>
          <rPr>
            <b/>
            <sz val="8"/>
            <color indexed="81"/>
            <rFont val="MS P ゴシック"/>
            <family val="3"/>
            <charset val="128"/>
          </rPr>
          <t>過去に短期雇用職員としての採用歴があり、尚且つ把握していれば記入ください</t>
        </r>
      </text>
    </comment>
    <comment ref="O5" authorId="0" shapeId="0" xr:uid="{87E94E1C-74CD-45C9-9783-C3BCB84929D7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  <comment ref="D7" authorId="0" shapeId="0" xr:uid="{24FF5AAC-C201-42B2-A1E8-79E2B1E9FA78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I7" authorId="0" shapeId="0" xr:uid="{E57841A3-82B0-4B32-BEFB-05BD392ACBA0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N10" authorId="0" shapeId="0" xr:uid="{FF15D66E-E101-4D41-8114-6B58BF7656B6}">
      <text>
        <r>
          <rPr>
            <b/>
            <sz val="8"/>
            <color indexed="81"/>
            <rFont val="MS P ゴシック"/>
            <family val="3"/>
            <charset val="128"/>
          </rPr>
          <t>和暦を選択してください</t>
        </r>
      </text>
    </comment>
    <comment ref="F21" authorId="0" shapeId="0" xr:uid="{168424E2-FD7A-4417-B809-D2A7F6A91B56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N8" authorId="0" shapeId="0" xr:uid="{345E8412-A6A3-4700-96FF-AF065D423F90}">
      <text>
        <r>
          <rPr>
            <b/>
            <sz val="8"/>
            <color indexed="81"/>
            <rFont val="MS P ゴシック"/>
            <family val="3"/>
            <charset val="128"/>
          </rPr>
          <t>作業時間と休憩時間を入力すれば、自動計算されます</t>
        </r>
      </text>
    </comment>
    <comment ref="F9" authorId="0" shapeId="0" xr:uid="{899AA2E8-54D6-4899-AD80-237B2C7FDAB3}">
      <text>
        <r>
          <rPr>
            <b/>
            <sz val="8"/>
            <color indexed="81"/>
            <rFont val="MS P ゴシック"/>
            <family val="3"/>
            <charset val="128"/>
          </rPr>
          <t>月日を入力したら自動で曜日が入力されます</t>
        </r>
      </text>
    </comment>
    <comment ref="Q40" authorId="0" shapeId="0" xr:uid="{2516DA1E-3E03-4A4E-BE6B-109FA1BFB9D2}">
      <text>
        <r>
          <rPr>
            <b/>
            <sz val="8"/>
            <color indexed="81"/>
            <rFont val="MS P ゴシック"/>
            <family val="3"/>
            <charset val="128"/>
          </rPr>
          <t>自動で合計されます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D3" authorId="0" shapeId="0" xr:uid="{A3E141C9-CCB0-4EE2-9297-4DFBC74A3144}">
      <text>
        <r>
          <rPr>
            <b/>
            <sz val="9"/>
            <color indexed="81"/>
            <rFont val="MS P ゴシック"/>
            <family val="3"/>
            <charset val="128"/>
          </rPr>
          <t>勤務終了の日付にあわせて、任期満了日を15日付が末日付に設定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A1" authorId="0" shapeId="0" xr:uid="{9888390C-8917-4CE1-94B1-2755E8950628}">
      <text>
        <r>
          <rPr>
            <b/>
            <sz val="9"/>
            <color indexed="81"/>
            <rFont val="MS P ゴシック"/>
            <family val="3"/>
            <charset val="128"/>
          </rPr>
          <t>#"*職員番号"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" authorId="0" shapeId="0" xr:uid="{26C518C7-147F-4ACB-9935-D103FB17FD08}">
      <text>
        <r>
          <rPr>
            <b/>
            <sz val="9"/>
            <color indexed="81"/>
            <rFont val="MS P ゴシック"/>
            <family val="3"/>
            <charset val="128"/>
          </rPr>
          <t>*カナ氏名</t>
        </r>
      </text>
    </comment>
    <comment ref="C1" authorId="0" shapeId="0" xr:uid="{D99EE33F-11F7-4570-B279-40906E3240EA}">
      <text>
        <r>
          <rPr>
            <b/>
            <sz val="9"/>
            <color indexed="81"/>
            <rFont val="MS P ゴシック"/>
            <family val="3"/>
            <charset val="128"/>
          </rPr>
          <t>*漢字氏名</t>
        </r>
      </text>
    </comment>
    <comment ref="D1" authorId="0" shapeId="0" xr:uid="{4CD32D9B-5377-45C5-B346-24632B74B412}">
      <text>
        <r>
          <rPr>
            <b/>
            <sz val="9"/>
            <color indexed="81"/>
            <rFont val="MS P ゴシック"/>
            <family val="3"/>
            <charset val="128"/>
          </rPr>
          <t>*性別</t>
        </r>
      </text>
    </comment>
    <comment ref="F1" authorId="0" shapeId="0" xr:uid="{3220D99E-0E01-4D78-A022-77A5A2DE3472}">
      <text>
        <r>
          <rPr>
            <b/>
            <sz val="9"/>
            <color indexed="81"/>
            <rFont val="MS P ゴシック"/>
            <family val="3"/>
            <charset val="128"/>
          </rPr>
          <t>*生年月日</t>
        </r>
      </text>
    </comment>
    <comment ref="G1" authorId="0" shapeId="0" xr:uid="{F36EF263-263D-483F-8B16-1F049F13BE2A}">
      <text>
        <r>
          <rPr>
            <b/>
            <sz val="9"/>
            <color indexed="81"/>
            <rFont val="MS P ゴシック"/>
            <family val="3"/>
            <charset val="128"/>
          </rPr>
          <t>*任用年月日</t>
        </r>
      </text>
    </comment>
    <comment ref="H1" authorId="0" shapeId="0" xr:uid="{61DB102A-B76F-47CA-9E9C-58F51A7E0DAC}">
      <text>
        <r>
          <rPr>
            <b/>
            <sz val="9"/>
            <color indexed="81"/>
            <rFont val="MS P ゴシック"/>
            <family val="3"/>
            <charset val="128"/>
          </rPr>
          <t>任期満了年月日</t>
        </r>
      </text>
    </comment>
    <comment ref="M1" authorId="0" shapeId="0" xr:uid="{21DF98F6-E6A6-4B70-B5E4-B57A2A2968FB}">
      <text>
        <r>
          <rPr>
            <b/>
            <sz val="9"/>
            <color indexed="81"/>
            <rFont val="MS P ゴシック"/>
            <family val="3"/>
            <charset val="128"/>
          </rPr>
          <t>*職員区分</t>
        </r>
      </text>
    </comment>
    <comment ref="O1" authorId="0" shapeId="0" xr:uid="{A3010A7A-B1FB-4180-860A-30B99B0103C6}">
      <text>
        <r>
          <rPr>
            <b/>
            <sz val="9"/>
            <color indexed="81"/>
            <rFont val="MS P ゴシック"/>
            <family val="3"/>
            <charset val="128"/>
          </rPr>
          <t>*名称区分</t>
        </r>
      </text>
    </comment>
    <comment ref="S1" authorId="0" shapeId="0" xr:uid="{94012B9E-D9E0-4618-8EBF-045F00DE950F}">
      <text>
        <r>
          <rPr>
            <b/>
            <sz val="9"/>
            <color indexed="81"/>
            <rFont val="MS P ゴシック"/>
            <family val="3"/>
            <charset val="128"/>
          </rPr>
          <t>*機関</t>
        </r>
      </text>
    </comment>
    <comment ref="U1" authorId="0" shapeId="0" xr:uid="{76384711-027D-4DDD-AC1A-CFD13D73B7EC}">
      <text>
        <r>
          <rPr>
            <b/>
            <sz val="9"/>
            <color indexed="81"/>
            <rFont val="MS P ゴシック"/>
            <family val="3"/>
            <charset val="128"/>
          </rPr>
          <t>*所属</t>
        </r>
      </text>
    </comment>
    <comment ref="W1" authorId="0" shapeId="0" xr:uid="{DF753659-A801-4976-8031-7C1403170756}">
      <text>
        <r>
          <rPr>
            <b/>
            <sz val="9"/>
            <color indexed="81"/>
            <rFont val="MS P ゴシック"/>
            <family val="3"/>
            <charset val="128"/>
          </rPr>
          <t>係・講座コード
000010：係講座に所属しない</t>
        </r>
      </text>
    </comment>
    <comment ref="Y1" authorId="0" shapeId="0" xr:uid="{409460C6-B5F7-46AD-8F83-5B1C1AC5D247}">
      <text>
        <r>
          <rPr>
            <b/>
            <sz val="9"/>
            <color indexed="81"/>
            <rFont val="MS P ゴシック"/>
            <family val="3"/>
            <charset val="128"/>
          </rPr>
          <t>*経費</t>
        </r>
      </text>
    </comment>
    <comment ref="AI1" authorId="0" shapeId="0" xr:uid="{D9DA9EB8-C819-44CF-98A4-67F8D667BC32}">
      <text>
        <r>
          <rPr>
            <b/>
            <sz val="9"/>
            <color indexed="81"/>
            <rFont val="MS P ゴシック"/>
            <family val="3"/>
            <charset val="128"/>
          </rPr>
          <t>*支給相当単価（日給・時間給）</t>
        </r>
      </text>
    </comment>
    <comment ref="AL1" authorId="0" shapeId="0" xr:uid="{5F2663A9-E6B2-42AC-BF6A-2628A5431739}">
      <text>
        <r>
          <rPr>
            <b/>
            <sz val="9"/>
            <color indexed="81"/>
            <rFont val="MS P ゴシック"/>
            <family val="3"/>
            <charset val="128"/>
          </rPr>
          <t>期末勤勉区分
0:不支給</t>
        </r>
      </text>
    </comment>
    <comment ref="AN1" authorId="0" shapeId="0" xr:uid="{C3B415F9-FB32-43B7-8D2B-6D65CC043CFC}">
      <text>
        <r>
          <rPr>
            <b/>
            <sz val="9"/>
            <color indexed="81"/>
            <rFont val="MS P ゴシック"/>
            <family val="3"/>
            <charset val="128"/>
          </rPr>
          <t>備考用欄所属</t>
        </r>
      </text>
    </comment>
    <comment ref="AO1" authorId="0" shapeId="0" xr:uid="{535C2A6D-D2D1-487B-AFDB-D4A49DD246E6}">
      <text>
        <r>
          <rPr>
            <b/>
            <sz val="9"/>
            <color indexed="81"/>
            <rFont val="MS P ゴシック"/>
            <family val="3"/>
            <charset val="128"/>
          </rPr>
          <t>更新の有無
2:無し</t>
        </r>
      </text>
    </comment>
    <comment ref="AQ1" authorId="0" shapeId="0" xr:uid="{49E77EAC-AF4D-4B72-A9BF-691093D85CD4}">
      <text>
        <r>
          <rPr>
            <b/>
            <sz val="9"/>
            <color indexed="81"/>
            <rFont val="MS P ゴシック"/>
            <family val="3"/>
            <charset val="128"/>
          </rPr>
          <t>就業の場所名称
RPA未対応</t>
        </r>
      </text>
    </comment>
    <comment ref="AR1" authorId="0" shapeId="0" xr:uid="{659FFB3A-B2CE-438F-968B-6ABBD54E2C67}">
      <text>
        <r>
          <rPr>
            <b/>
            <sz val="9"/>
            <color indexed="81"/>
            <rFont val="MS P ゴシック"/>
            <family val="3"/>
            <charset val="128"/>
          </rPr>
          <t>就業場所</t>
        </r>
      </text>
    </comment>
    <comment ref="BJ1" authorId="0" shapeId="0" xr:uid="{A5A0C951-7A27-42E3-9E2B-3A86B6E6FC6C}">
      <text>
        <r>
          <rPr>
            <b/>
            <sz val="9"/>
            <color indexed="81"/>
            <rFont val="MS P ゴシック"/>
            <family val="3"/>
            <charset val="128"/>
          </rPr>
          <t>労働契約転換区分
1:未転換</t>
        </r>
      </text>
    </comment>
  </commentList>
</comments>
</file>

<file path=xl/sharedStrings.xml><?xml version="1.0" encoding="utf-8"?>
<sst xmlns="http://schemas.openxmlformats.org/spreadsheetml/2006/main" count="872" uniqueCount="321">
  <si>
    <t>別紙様式２</t>
    <rPh sb="0" eb="2">
      <t>ベッシ</t>
    </rPh>
    <rPh sb="2" eb="4">
      <t>ヨウシキ</t>
    </rPh>
    <phoneticPr fontId="1"/>
  </si>
  <si>
    <t>西暦→和暦変換</t>
    <rPh sb="0" eb="2">
      <t>セイレキ</t>
    </rPh>
    <rPh sb="3" eb="5">
      <t>ワレキ</t>
    </rPh>
    <rPh sb="5" eb="7">
      <t>ヘンカン</t>
    </rPh>
    <phoneticPr fontId="1"/>
  </si>
  <si>
    <t>職員番号（8桁）</t>
    <rPh sb="0" eb="2">
      <t>ショクイン</t>
    </rPh>
    <rPh sb="2" eb="4">
      <t>バンゴウ</t>
    </rPh>
    <rPh sb="6" eb="7">
      <t>ケタ</t>
    </rPh>
    <phoneticPr fontId="1"/>
  </si>
  <si>
    <t>→</t>
    <phoneticPr fontId="1"/>
  </si>
  <si>
    <t>短 期 雇 用 職 員 雇 用 調 書</t>
    <rPh sb="0" eb="1">
      <t>タン</t>
    </rPh>
    <rPh sb="2" eb="3">
      <t>キ</t>
    </rPh>
    <rPh sb="4" eb="5">
      <t>ヤトイ</t>
    </rPh>
    <rPh sb="6" eb="7">
      <t>ヨウ</t>
    </rPh>
    <rPh sb="8" eb="9">
      <t>ショク</t>
    </rPh>
    <rPh sb="10" eb="11">
      <t>イン</t>
    </rPh>
    <rPh sb="12" eb="13">
      <t>ヤトイ</t>
    </rPh>
    <rPh sb="14" eb="15">
      <t>ヨウ</t>
    </rPh>
    <rPh sb="16" eb="17">
      <t>チョウ</t>
    </rPh>
    <rPh sb="18" eb="19">
      <t>ショ</t>
    </rPh>
    <phoneticPr fontId="1"/>
  </si>
  <si>
    <t>学部等名：</t>
    <rPh sb="0" eb="2">
      <t>ガクブ</t>
    </rPh>
    <rPh sb="2" eb="3">
      <t>トウ</t>
    </rPh>
    <rPh sb="3" eb="4">
      <t>メイ</t>
    </rPh>
    <phoneticPr fontId="1"/>
  </si>
  <si>
    <t>１．採用予定者の
　　氏名等</t>
    <rPh sb="2" eb="4">
      <t>サイヨウ</t>
    </rPh>
    <rPh sb="4" eb="7">
      <t>ヨテイシャ</t>
    </rPh>
    <rPh sb="11" eb="13">
      <t>シメイ</t>
    </rPh>
    <rPh sb="13" eb="14">
      <t>トウ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</si>
  <si>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</si>
  <si>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</si>
  <si>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</si>
  <si>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</si>
  <si>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☐</t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</si>
  <si>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</si>
  <si>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</si>
  <si>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</si>
  <si>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</si>
  <si>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</si>
  <si>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</si>
  <si>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２．採用予定者の
　　身分</t>
    <rPh sb="2" eb="4">
      <t>サイヨウ</t>
    </rPh>
    <rPh sb="4" eb="7">
      <t>ヨテイシャ</t>
    </rPh>
    <rPh sb="11" eb="13">
      <t>ミブン</t>
    </rPh>
    <phoneticPr fontId="1"/>
  </si>
  <si>
    <r>
      <t>本学学生（</t>
    </r>
    <r>
      <rPr>
        <b/>
        <u/>
        <sz val="10"/>
        <rFont val="ＭＳ 明朝"/>
        <family val="1"/>
        <charset val="128"/>
      </rPr>
      <t>学生証または</t>
    </r>
    <r>
      <rPr>
        <b/>
        <u/>
        <sz val="10"/>
        <color theme="1"/>
        <rFont val="ＭＳ 明朝"/>
        <family val="1"/>
        <charset val="128"/>
      </rPr>
      <t>在学証明書を添付すること</t>
    </r>
    <r>
      <rPr>
        <sz val="10"/>
        <color theme="1"/>
        <rFont val="ＭＳ 明朝"/>
        <family val="1"/>
        <charset val="128"/>
      </rPr>
      <t>）</t>
    </r>
    <rPh sb="0" eb="2">
      <t>ホンガク</t>
    </rPh>
    <rPh sb="2" eb="4">
      <t>ガクセイ</t>
    </rPh>
    <rPh sb="5" eb="8">
      <t>ガクセイショウ</t>
    </rPh>
    <rPh sb="11" eb="13">
      <t>ザイガク</t>
    </rPh>
    <rPh sb="13" eb="16">
      <t>ショウメイショ</t>
    </rPh>
    <rPh sb="17" eb="19">
      <t>テンプ</t>
    </rPh>
    <phoneticPr fontId="1"/>
  </si>
  <si>
    <t>□</t>
    <phoneticPr fontId="1"/>
  </si>
  <si>
    <r>
      <t>そ の 他（</t>
    </r>
    <r>
      <rPr>
        <b/>
        <u/>
        <sz val="10"/>
        <color theme="1"/>
        <rFont val="ＭＳ 明朝"/>
        <family val="1"/>
        <charset val="128"/>
      </rPr>
      <t>履歴書を添付すること</t>
    </r>
    <r>
      <rPr>
        <sz val="10"/>
        <color theme="1"/>
        <rFont val="ＭＳ 明朝"/>
        <family val="1"/>
        <charset val="128"/>
      </rPr>
      <t>）</t>
    </r>
    <rPh sb="4" eb="5">
      <t>ホカ</t>
    </rPh>
    <rPh sb="6" eb="9">
      <t>リレキショ</t>
    </rPh>
    <rPh sb="10" eb="12">
      <t>テンプ</t>
    </rPh>
    <phoneticPr fontId="1"/>
  </si>
  <si>
    <t>３．他職種として
　　の勤務の有無</t>
    <rPh sb="2" eb="5">
      <t>タショクシュ</t>
    </rPh>
    <rPh sb="12" eb="14">
      <t>キンム</t>
    </rPh>
    <rPh sb="15" eb="17">
      <t>ウム</t>
    </rPh>
    <phoneticPr fontId="1"/>
  </si>
  <si>
    <r>
      <t>現在、本学にて他職種として勤務している（</t>
    </r>
    <r>
      <rPr>
        <b/>
        <u/>
        <sz val="10"/>
        <color theme="1"/>
        <rFont val="ＭＳ 明朝"/>
        <family val="1"/>
        <charset val="128"/>
      </rPr>
      <t>職種名：</t>
    </r>
    <rPh sb="0" eb="2">
      <t>ゲンザイ</t>
    </rPh>
    <rPh sb="3" eb="5">
      <t>ホンガク</t>
    </rPh>
    <rPh sb="7" eb="8">
      <t>ホカ</t>
    </rPh>
    <rPh sb="8" eb="10">
      <t>ショクシュ</t>
    </rPh>
    <rPh sb="13" eb="15">
      <t>キンム</t>
    </rPh>
    <rPh sb="20" eb="22">
      <t>ショクシュ</t>
    </rPh>
    <rPh sb="22" eb="23">
      <t>メイ</t>
    </rPh>
    <phoneticPr fontId="1"/>
  </si>
  <si>
    <t>）</t>
    <phoneticPr fontId="1"/>
  </si>
  <si>
    <t>現在、本学にて他職種として勤務していない</t>
    <phoneticPr fontId="1"/>
  </si>
  <si>
    <t>４．雇用期間</t>
    <rPh sb="2" eb="4">
      <t>コヨウ</t>
    </rPh>
    <rPh sb="4" eb="6">
      <t>キカン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</si>
  <si>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</si>
  <si>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</si>
  <si>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～</t>
    <phoneticPr fontId="1"/>
  </si>
  <si>
    <t>５．所定労働時間</t>
    <rPh sb="2" eb="4">
      <t>ショテイ</t>
    </rPh>
    <rPh sb="4" eb="6">
      <t>ロウドウ</t>
    </rPh>
    <rPh sb="6" eb="8">
      <t>ジカン</t>
    </rPh>
    <phoneticPr fontId="1"/>
  </si>
  <si>
    <t>雇用期間中の勤務時間が固定されている場合</t>
    <rPh sb="0" eb="2">
      <t>コヨウ</t>
    </rPh>
    <rPh sb="2" eb="5">
      <t>キカンチュウ</t>
    </rPh>
    <rPh sb="6" eb="8">
      <t>キンム</t>
    </rPh>
    <rPh sb="8" eb="10">
      <t>ジカン</t>
    </rPh>
    <rPh sb="11" eb="13">
      <t>コテイ</t>
    </rPh>
    <rPh sb="18" eb="20">
      <t>バアイ</t>
    </rPh>
    <phoneticPr fontId="1"/>
  </si>
  <si>
    <t>　曜日</t>
    <rPh sb="1" eb="3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</si>
  <si>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</si>
  <si>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</si>
  <si>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　　　　　　　）</t>
    <phoneticPr fontId="1"/>
  </si>
  <si>
    <t>雇用期間中の勤務時間が固定されていない（不定期な）場合</t>
    <rPh sb="0" eb="2">
      <t>コヨウ</t>
    </rPh>
    <rPh sb="2" eb="5">
      <t>キカンチュウ</t>
    </rPh>
    <rPh sb="6" eb="8">
      <t>キンム</t>
    </rPh>
    <rPh sb="8" eb="10">
      <t>ジカン</t>
    </rPh>
    <rPh sb="11" eb="13">
      <t>コテイ</t>
    </rPh>
    <rPh sb="20" eb="23">
      <t>フテイキ</t>
    </rPh>
    <rPh sb="25" eb="27">
      <t>バアイ</t>
    </rPh>
    <phoneticPr fontId="1"/>
  </si>
  <si>
    <t>別紙勤務カレンダーのとおり（任意様式でも可）</t>
    <rPh sb="0" eb="2">
      <t>ベッシ</t>
    </rPh>
    <rPh sb="2" eb="4">
      <t>キンム</t>
    </rPh>
    <rPh sb="14" eb="16">
      <t>ニンイ</t>
    </rPh>
    <rPh sb="16" eb="18">
      <t>ヨウシキ</t>
    </rPh>
    <rPh sb="20" eb="21">
      <t>カ</t>
    </rPh>
    <phoneticPr fontId="1"/>
  </si>
  <si>
    <t>６．雇用期間中
　　総勤務時間数</t>
    <rPh sb="2" eb="4">
      <t>コヨウ</t>
    </rPh>
    <rPh sb="4" eb="7">
      <t>キカンチュウ</t>
    </rPh>
    <rPh sb="10" eb="11">
      <t>ソウ</t>
    </rPh>
    <rPh sb="11" eb="13">
      <t>キンム</t>
    </rPh>
    <rPh sb="13" eb="16">
      <t>ジカンスウ</t>
    </rPh>
    <phoneticPr fontId="1"/>
  </si>
  <si>
    <t>合計</t>
    <rPh sb="0" eb="2">
      <t>ゴウケイ</t>
    </rPh>
    <phoneticPr fontId="1"/>
  </si>
  <si>
    <t>時間</t>
    <rPh sb="0" eb="2">
      <t>ジカン</t>
    </rPh>
    <phoneticPr fontId="1"/>
  </si>
  <si>
    <t>（週当たり平均</t>
    <rPh sb="1" eb="2">
      <t>シュウ</t>
    </rPh>
    <rPh sb="2" eb="3">
      <t>ア</t>
    </rPh>
    <rPh sb="5" eb="7">
      <t>ヘイキン</t>
    </rPh>
    <phoneticPr fontId="1"/>
  </si>
  <si>
    <t>時間）</t>
    <rPh sb="0" eb="2">
      <t>ジカン</t>
    </rPh>
    <phoneticPr fontId="1"/>
  </si>
  <si>
    <t>７．雇用予算</t>
    <rPh sb="2" eb="4">
      <t>コヨウ</t>
    </rPh>
    <rPh sb="4" eb="6">
      <t>ヨサン</t>
    </rPh>
    <phoneticPr fontId="1"/>
  </si>
  <si>
    <t>予算管理区分</t>
    <rPh sb="0" eb="2">
      <t>ヨサン</t>
    </rPh>
    <rPh sb="2" eb="4">
      <t>カンリ</t>
    </rPh>
    <rPh sb="4" eb="6">
      <t>クブン</t>
    </rPh>
    <phoneticPr fontId="1"/>
  </si>
  <si>
    <t>（</t>
    <phoneticPr fontId="1"/>
  </si>
  <si>
    <t>※大学運営費、科研費、寄附金など名称を記入</t>
    <rPh sb="12" eb="13">
      <t>フ</t>
    </rPh>
    <phoneticPr fontId="1"/>
  </si>
  <si>
    <t>財源コード</t>
    <rPh sb="0" eb="2">
      <t>ザイゲン</t>
    </rPh>
    <phoneticPr fontId="1"/>
  </si>
  <si>
    <t>目的コード</t>
    <rPh sb="0" eb="2">
      <t>モクテキ</t>
    </rPh>
    <phoneticPr fontId="1"/>
  </si>
  <si>
    <t>所管コード</t>
    <rPh sb="0" eb="2">
      <t>ショカン</t>
    </rPh>
    <phoneticPr fontId="1"/>
  </si>
  <si>
    <t>プロジェクトコード</t>
    <phoneticPr fontId="1"/>
  </si>
  <si>
    <r>
      <rPr>
        <sz val="10"/>
        <color theme="1"/>
        <rFont val="ＭＳ 明朝"/>
        <family val="1"/>
        <charset val="128"/>
      </rPr>
      <t>８．職務内容及び
　　時給額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※具体的な職務内容
　については、でき
　るだけ詳細に記入
　すること。</t>
    </r>
    <rPh sb="2" eb="4">
      <t>ショクム</t>
    </rPh>
    <rPh sb="4" eb="6">
      <t>ナイヨウ</t>
    </rPh>
    <rPh sb="6" eb="7">
      <t>オヨ</t>
    </rPh>
    <rPh sb="11" eb="13">
      <t>ジキュウ</t>
    </rPh>
    <rPh sb="13" eb="14">
      <t>ガク</t>
    </rPh>
    <rPh sb="17" eb="20">
      <t>グタイテキ</t>
    </rPh>
    <rPh sb="21" eb="23">
      <t>ショクム</t>
    </rPh>
    <rPh sb="23" eb="25">
      <t>ナイヨウ</t>
    </rPh>
    <rPh sb="40" eb="42">
      <t>ショウサイ</t>
    </rPh>
    <rPh sb="43" eb="45">
      <t>キニュウ</t>
    </rPh>
    <phoneticPr fontId="1"/>
  </si>
  <si>
    <t>（具体的な職務内容）</t>
    <rPh sb="1" eb="4">
      <t>グタイテキ</t>
    </rPh>
    <rPh sb="5" eb="7">
      <t>ショクム</t>
    </rPh>
    <rPh sb="7" eb="9">
      <t>ナイヨウ</t>
    </rPh>
    <phoneticPr fontId="1"/>
  </si>
  <si>
    <r>
      <t xml:space="preserve">９．学業へ支障
　　が無いこと
　　の確認
</t>
    </r>
    <r>
      <rPr>
        <sz val="8"/>
        <color theme="1"/>
        <rFont val="ＭＳ 明朝"/>
        <family val="1"/>
        <charset val="128"/>
      </rPr>
      <t>※採用予定者の身分
　が本学学生の場合
　に記入すること。</t>
    </r>
    <rPh sb="2" eb="4">
      <t>ガクギョウ</t>
    </rPh>
    <rPh sb="5" eb="6">
      <t>シ</t>
    </rPh>
    <rPh sb="6" eb="7">
      <t>ショウ</t>
    </rPh>
    <rPh sb="11" eb="12">
      <t>ナ</t>
    </rPh>
    <rPh sb="19" eb="21">
      <t>カクニン</t>
    </rPh>
    <rPh sb="24" eb="26">
      <t>サイヨウ</t>
    </rPh>
    <rPh sb="26" eb="29">
      <t>ヨテイシャ</t>
    </rPh>
    <rPh sb="30" eb="32">
      <t>ミブン</t>
    </rPh>
    <rPh sb="35" eb="37">
      <t>ホンガク</t>
    </rPh>
    <rPh sb="37" eb="39">
      <t>ガクセイ</t>
    </rPh>
    <rPh sb="40" eb="42">
      <t>バアイ</t>
    </rPh>
    <rPh sb="45" eb="47">
      <t>キニュウ</t>
    </rPh>
    <phoneticPr fontId="1"/>
  </si>
  <si>
    <t>　短時間雇用職員の業務遂行に当たっては、上記学生の教育研究に支障
はありません。</t>
    <rPh sb="1" eb="4">
      <t>タンジカン</t>
    </rPh>
    <rPh sb="4" eb="6">
      <t>コヨウ</t>
    </rPh>
    <rPh sb="6" eb="8">
      <t>ショクイン</t>
    </rPh>
    <rPh sb="9" eb="11">
      <t>ギョウム</t>
    </rPh>
    <rPh sb="11" eb="13">
      <t>スイコウ</t>
    </rPh>
    <rPh sb="14" eb="15">
      <t>ア</t>
    </rPh>
    <rPh sb="20" eb="22">
      <t>ジョウキ</t>
    </rPh>
    <rPh sb="22" eb="24">
      <t>ガクセイ</t>
    </rPh>
    <rPh sb="25" eb="27">
      <t>キョウイク</t>
    </rPh>
    <rPh sb="27" eb="29">
      <t>ケンキュウ</t>
    </rPh>
    <rPh sb="30" eb="32">
      <t>シショウ</t>
    </rPh>
    <phoneticPr fontId="1"/>
  </si>
  <si>
    <t>指導教員名：</t>
    <rPh sb="0" eb="2">
      <t>シドウ</t>
    </rPh>
    <rPh sb="2" eb="4">
      <t>キョウイン</t>
    </rPh>
    <rPh sb="4" eb="5">
      <t>メイ</t>
    </rPh>
    <phoneticPr fontId="1"/>
  </si>
  <si>
    <t>印</t>
    <rPh sb="0" eb="1">
      <t>イン</t>
    </rPh>
    <phoneticPr fontId="1"/>
  </si>
  <si>
    <t>※　該当する□にレ点を付してください。</t>
    <rPh sb="2" eb="4">
      <t>ガイトウ</t>
    </rPh>
    <rPh sb="9" eb="10">
      <t>テン</t>
    </rPh>
    <rPh sb="11" eb="12">
      <t>フ</t>
    </rPh>
    <phoneticPr fontId="1"/>
  </si>
  <si>
    <t>学部名：</t>
    <rPh sb="0" eb="3">
      <t>ガクブメイ</t>
    </rPh>
    <phoneticPr fontId="1"/>
  </si>
  <si>
    <t>人文社会学部</t>
    <rPh sb="0" eb="2">
      <t>ジンブン</t>
    </rPh>
    <rPh sb="2" eb="4">
      <t>シャカイ</t>
    </rPh>
    <rPh sb="4" eb="6">
      <t>ガクブ</t>
    </rPh>
    <phoneticPr fontId="1"/>
  </si>
  <si>
    <t>琉大</t>
    <rPh sb="0" eb="2">
      <t>リュウダイ</t>
    </rPh>
    <phoneticPr fontId="1"/>
  </si>
  <si>
    <t>太郎</t>
    <rPh sb="0" eb="2">
      <t>タロウ</t>
    </rPh>
    <phoneticPr fontId="1"/>
  </si>
  <si>
    <t>☑</t>
  </si>
  <si>
    <r>
      <t>本学学生（</t>
    </r>
    <r>
      <rPr>
        <b/>
        <u/>
        <sz val="10"/>
        <color theme="1"/>
        <rFont val="ＭＳ 明朝"/>
        <family val="1"/>
        <charset val="128"/>
      </rPr>
      <t>在学証明書を添付すること</t>
    </r>
    <r>
      <rPr>
        <sz val="10"/>
        <color theme="1"/>
        <rFont val="ＭＳ 明朝"/>
        <family val="1"/>
        <charset val="128"/>
      </rPr>
      <t>）</t>
    </r>
    <rPh sb="0" eb="2">
      <t>ホンガク</t>
    </rPh>
    <rPh sb="2" eb="4">
      <t>ガクセイ</t>
    </rPh>
    <rPh sb="5" eb="7">
      <t>ザイガク</t>
    </rPh>
    <rPh sb="7" eb="10">
      <t>ショウメイショ</t>
    </rPh>
    <rPh sb="11" eb="13">
      <t>テンプ</t>
    </rPh>
    <phoneticPr fontId="1"/>
  </si>
  <si>
    <t>技術補佐員</t>
    <rPh sb="0" eb="2">
      <t>ギジュツ</t>
    </rPh>
    <rPh sb="2" eb="5">
      <t>ホサイン</t>
    </rPh>
    <phoneticPr fontId="1"/>
  </si>
  <si>
    <t>00</t>
    <phoneticPr fontId="1"/>
  </si>
  <si>
    <t>（火・水・金）</t>
    <rPh sb="1" eb="2">
      <t>カ</t>
    </rPh>
    <rPh sb="3" eb="4">
      <t>スイ</t>
    </rPh>
    <rPh sb="5" eb="6">
      <t>キン</t>
    </rPh>
    <phoneticPr fontId="1"/>
  </si>
  <si>
    <t>寄附金</t>
    <rPh sb="0" eb="2">
      <t>キフ</t>
    </rPh>
    <rPh sb="2" eb="3">
      <t>キン</t>
    </rPh>
    <phoneticPr fontId="1"/>
  </si>
  <si>
    <t>12345678</t>
    <phoneticPr fontId="1"/>
  </si>
  <si>
    <t>02658754</t>
    <phoneticPr fontId="1"/>
  </si>
  <si>
    <t>01235478</t>
    <phoneticPr fontId="1"/>
  </si>
  <si>
    <t>09876542</t>
    <phoneticPr fontId="1"/>
  </si>
  <si>
    <t>週３回、一日２時間程度、実験室での助手を務めてもらう。</t>
    <rPh sb="0" eb="1">
      <t>シュウ</t>
    </rPh>
    <rPh sb="2" eb="3">
      <t>カイ</t>
    </rPh>
    <rPh sb="4" eb="6">
      <t>イチニチ</t>
    </rPh>
    <rPh sb="7" eb="9">
      <t>ジカン</t>
    </rPh>
    <rPh sb="9" eb="11">
      <t>テイド</t>
    </rPh>
    <rPh sb="12" eb="14">
      <t>ジッケン</t>
    </rPh>
    <rPh sb="14" eb="15">
      <t>シツ</t>
    </rPh>
    <rPh sb="17" eb="19">
      <t>ジョシュ</t>
    </rPh>
    <rPh sb="20" eb="21">
      <t>ツト</t>
    </rPh>
    <phoneticPr fontId="1"/>
  </si>
  <si>
    <t>琉大　教授</t>
    <rPh sb="0" eb="2">
      <t>リュウダイ</t>
    </rPh>
    <rPh sb="3" eb="5">
      <t>キョウジュ</t>
    </rPh>
    <phoneticPr fontId="1"/>
  </si>
  <si>
    <t>※暦月1月ごとに1枚作成すること。</t>
    <rPh sb="1" eb="2">
      <t>レキ</t>
    </rPh>
    <rPh sb="2" eb="3">
      <t>ツキ</t>
    </rPh>
    <rPh sb="4" eb="5">
      <t>ツキ</t>
    </rPh>
    <rPh sb="9" eb="10">
      <t>マイ</t>
    </rPh>
    <rPh sb="10" eb="12">
      <t>サクセイ</t>
    </rPh>
    <phoneticPr fontId="1"/>
  </si>
  <si>
    <t>短 期 雇 用 職 員 勤 務 カ レ ン ダ ー</t>
    <rPh sb="0" eb="1">
      <t>タン</t>
    </rPh>
    <rPh sb="2" eb="3">
      <t>キ</t>
    </rPh>
    <rPh sb="4" eb="5">
      <t>ヤトイ</t>
    </rPh>
    <rPh sb="6" eb="7">
      <t>ヨウ</t>
    </rPh>
    <rPh sb="8" eb="9">
      <t>ショク</t>
    </rPh>
    <rPh sb="10" eb="11">
      <t>イン</t>
    </rPh>
    <rPh sb="12" eb="13">
      <t>ツトム</t>
    </rPh>
    <rPh sb="14" eb="15">
      <t>ツトム</t>
    </rPh>
    <phoneticPr fontId="1"/>
  </si>
  <si>
    <t>氏　　名：</t>
    <rPh sb="0" eb="1">
      <t>シ</t>
    </rPh>
    <rPh sb="3" eb="4">
      <t>メイ</t>
    </rPh>
    <phoneticPr fontId="1"/>
  </si>
  <si>
    <t>勤 務 月：</t>
    <rPh sb="0" eb="1">
      <t>ツトム</t>
    </rPh>
    <rPh sb="2" eb="3">
      <t>ツトム</t>
    </rPh>
    <rPh sb="4" eb="5">
      <t>ツキ</t>
    </rPh>
    <phoneticPr fontId="1"/>
  </si>
  <si>
    <t>月分</t>
    <rPh sb="0" eb="1">
      <t>ガツ</t>
    </rPh>
    <rPh sb="1" eb="2">
      <t>ブン</t>
    </rPh>
    <phoneticPr fontId="1"/>
  </si>
  <si>
    <t>勤務時間数自動計算</t>
    <rPh sb="0" eb="2">
      <t>キンム</t>
    </rPh>
    <rPh sb="2" eb="4">
      <t>ジカン</t>
    </rPh>
    <rPh sb="4" eb="5">
      <t>スウ</t>
    </rPh>
    <rPh sb="5" eb="7">
      <t>ジドウ</t>
    </rPh>
    <rPh sb="7" eb="9">
      <t>ケイサン</t>
    </rPh>
    <phoneticPr fontId="1"/>
  </si>
  <si>
    <t>作業年月日自動曜日算出</t>
    <rPh sb="0" eb="2">
      <t>サギョウ</t>
    </rPh>
    <rPh sb="2" eb="5">
      <t>ネンガッピ</t>
    </rPh>
    <rPh sb="5" eb="7">
      <t>ジドウ</t>
    </rPh>
    <rPh sb="7" eb="9">
      <t>ヨウビ</t>
    </rPh>
    <rPh sb="9" eb="11">
      <t>サンシュツ</t>
    </rPh>
    <phoneticPr fontId="1"/>
  </si>
  <si>
    <t>NO.</t>
    <phoneticPr fontId="1"/>
  </si>
  <si>
    <t>作業年月日</t>
    <rPh sb="0" eb="2">
      <t>サギョウ</t>
    </rPh>
    <rPh sb="2" eb="5">
      <t>ネンガッピ</t>
    </rPh>
    <phoneticPr fontId="1"/>
  </si>
  <si>
    <t>作業時間</t>
    <rPh sb="0" eb="2">
      <t>サギョウ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</si>
  <si>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</si>
  <si>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実勤務
時間数</t>
    <rPh sb="0" eb="1">
      <t>ジツ</t>
    </rPh>
    <rPh sb="1" eb="3">
      <t>キンム</t>
    </rPh>
    <rPh sb="4" eb="7">
      <t>ジカンスウ</t>
    </rPh>
    <phoneticPr fontId="1"/>
  </si>
  <si>
    <t>作業時間数</t>
    <rPh sb="0" eb="2">
      <t>サギョウ</t>
    </rPh>
    <rPh sb="2" eb="4">
      <t>ジカン</t>
    </rPh>
    <rPh sb="4" eb="5">
      <t>スウ</t>
    </rPh>
    <phoneticPr fontId="1"/>
  </si>
  <si>
    <t>休憩時間数</t>
    <rPh sb="0" eb="2">
      <t>キュウケイ</t>
    </rPh>
    <rPh sb="2" eb="4">
      <t>ジカン</t>
    </rPh>
    <rPh sb="4" eb="5">
      <t>スウ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</si>
  <si>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</si>
  <si>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</si>
  <si>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</si>
  <si>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</si>
  <si>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シリアル値</t>
    <rPh sb="4" eb="5">
      <t>チ</t>
    </rPh>
    <phoneticPr fontId="1"/>
  </si>
  <si>
    <t>曜日</t>
    <rPh sb="0" eb="2">
      <t>ヨウビ</t>
    </rPh>
    <phoneticPr fontId="1"/>
  </si>
  <si>
    <t>例</t>
    <rPh sb="0" eb="1">
      <t>レイ</t>
    </rPh>
    <phoneticPr fontId="1"/>
  </si>
  <si>
    <t>　　：　　</t>
    <phoneticPr fontId="1"/>
  </si>
  <si>
    <t>合　計</t>
    <rPh sb="0" eb="1">
      <t>ア</t>
    </rPh>
    <rPh sb="2" eb="3">
      <t>ケイ</t>
    </rPh>
    <phoneticPr fontId="1"/>
  </si>
  <si>
    <t>総時間（時）</t>
    <rPh sb="0" eb="1">
      <t>ソウ</t>
    </rPh>
    <rPh sb="1" eb="3">
      <t>ジカン</t>
    </rPh>
    <rPh sb="4" eb="5">
      <t>ジ</t>
    </rPh>
    <phoneticPr fontId="1"/>
  </si>
  <si>
    <t>総時間（分）</t>
    <rPh sb="0" eb="1">
      <t>ソウ</t>
    </rPh>
    <rPh sb="1" eb="3">
      <t>ジカン</t>
    </rPh>
    <rPh sb="4" eb="5">
      <t>フン</t>
    </rPh>
    <phoneticPr fontId="1"/>
  </si>
  <si>
    <t>※上記の他、時間外労働を命じる場合があります。</t>
    <rPh sb="1" eb="3">
      <t>ジョウキ</t>
    </rPh>
    <rPh sb="4" eb="5">
      <t>ホカ</t>
    </rPh>
    <rPh sb="6" eb="9">
      <t>ジカンガイ</t>
    </rPh>
    <rPh sb="9" eb="11">
      <t>ロウドウ</t>
    </rPh>
    <rPh sb="12" eb="13">
      <t>メイ</t>
    </rPh>
    <rPh sb="15" eb="17">
      <t>バアイ</t>
    </rPh>
    <phoneticPr fontId="1"/>
  </si>
  <si>
    <t>元号</t>
    <rPh sb="0" eb="2">
      <t>ゲンゴウ</t>
    </rPh>
    <phoneticPr fontId="1"/>
  </si>
  <si>
    <t>西暦・和暦変換</t>
    <rPh sb="0" eb="2">
      <t>セイレキ</t>
    </rPh>
    <rPh sb="3" eb="5">
      <t>ワレキ</t>
    </rPh>
    <rPh sb="5" eb="7">
      <t>ヘンカン</t>
    </rPh>
    <phoneticPr fontId="1"/>
  </si>
  <si>
    <t>学部名</t>
    <rPh sb="0" eb="2">
      <t>ガクブ</t>
    </rPh>
    <rPh sb="2" eb="3">
      <t>メイ</t>
    </rPh>
    <phoneticPr fontId="1"/>
  </si>
  <si>
    <t>団地</t>
    <rPh sb="0" eb="2">
      <t>ダンチ</t>
    </rPh>
    <phoneticPr fontId="1"/>
  </si>
  <si>
    <t>チェックボックス</t>
    <phoneticPr fontId="1"/>
  </si>
  <si>
    <t>予算管理区分</t>
    <phoneticPr fontId="1"/>
  </si>
  <si>
    <t>コード</t>
    <phoneticPr fontId="1"/>
  </si>
  <si>
    <t>部局名</t>
    <rPh sb="0" eb="2">
      <t>ブキョク</t>
    </rPh>
    <rPh sb="2" eb="3">
      <t>メイ</t>
    </rPh>
    <phoneticPr fontId="1"/>
  </si>
  <si>
    <t>昭和</t>
    <rPh sb="0" eb="2">
      <t>ショウワ</t>
    </rPh>
    <phoneticPr fontId="1"/>
  </si>
  <si>
    <t>S20</t>
    <phoneticPr fontId="1"/>
  </si>
  <si>
    <t>千原</t>
    <rPh sb="0" eb="2">
      <t>センバル</t>
    </rPh>
    <phoneticPr fontId="1"/>
  </si>
  <si>
    <t>☐</t>
    <phoneticPr fontId="1"/>
  </si>
  <si>
    <t>大学運営費</t>
    <rPh sb="0" eb="2">
      <t>ダイガク</t>
    </rPh>
    <rPh sb="2" eb="4">
      <t>ウンエイ</t>
    </rPh>
    <rPh sb="4" eb="5">
      <t>ヒ</t>
    </rPh>
    <phoneticPr fontId="1"/>
  </si>
  <si>
    <t>A1</t>
    <phoneticPr fontId="1"/>
  </si>
  <si>
    <t>事務局</t>
  </si>
  <si>
    <t>S21</t>
  </si>
  <si>
    <t>国際地域創造学部</t>
    <rPh sb="0" eb="8">
      <t>コクサイチイキソウゾウガクブ</t>
    </rPh>
    <phoneticPr fontId="1"/>
  </si>
  <si>
    <t>☑</t>
    <phoneticPr fontId="1"/>
  </si>
  <si>
    <t>大学運営費（機能強化）</t>
    <rPh sb="0" eb="2">
      <t>ダイガク</t>
    </rPh>
    <rPh sb="2" eb="4">
      <t>ウンエイ</t>
    </rPh>
    <rPh sb="4" eb="5">
      <t>ヒ</t>
    </rPh>
    <rPh sb="6" eb="8">
      <t>キノウ</t>
    </rPh>
    <rPh sb="8" eb="10">
      <t>キョウカ</t>
    </rPh>
    <phoneticPr fontId="1"/>
  </si>
  <si>
    <t>S1</t>
    <phoneticPr fontId="1"/>
  </si>
  <si>
    <t>総務部総務課</t>
  </si>
  <si>
    <t>S22</t>
  </si>
  <si>
    <t>法務研究科</t>
    <rPh sb="0" eb="5">
      <t>ホウムケンキュウカ</t>
    </rPh>
    <phoneticPr fontId="1"/>
  </si>
  <si>
    <t>病院運営費</t>
    <rPh sb="0" eb="2">
      <t>ビョウイン</t>
    </rPh>
    <rPh sb="2" eb="4">
      <t>ウンエイ</t>
    </rPh>
    <rPh sb="4" eb="5">
      <t>ヒ</t>
    </rPh>
    <phoneticPr fontId="1"/>
  </si>
  <si>
    <t>D1</t>
    <phoneticPr fontId="1"/>
  </si>
  <si>
    <t>総務部人事企画課</t>
  </si>
  <si>
    <t>S23</t>
  </si>
  <si>
    <t>教育学部</t>
    <rPh sb="0" eb="2">
      <t>キョウイク</t>
    </rPh>
    <rPh sb="2" eb="4">
      <t>ガクブ</t>
    </rPh>
    <phoneticPr fontId="1"/>
  </si>
  <si>
    <t>病院運営費（機能強化）</t>
    <rPh sb="0" eb="2">
      <t>ビョウイン</t>
    </rPh>
    <rPh sb="2" eb="4">
      <t>ウンエイ</t>
    </rPh>
    <rPh sb="4" eb="5">
      <t>ヒ</t>
    </rPh>
    <rPh sb="6" eb="8">
      <t>キノウ</t>
    </rPh>
    <rPh sb="8" eb="10">
      <t>キョウカ</t>
    </rPh>
    <phoneticPr fontId="1"/>
  </si>
  <si>
    <t>T1</t>
    <phoneticPr fontId="1"/>
  </si>
  <si>
    <t>総務部職員課</t>
  </si>
  <si>
    <t>S24</t>
  </si>
  <si>
    <t>教育学部附属小学校</t>
  </si>
  <si>
    <t>科研費</t>
    <rPh sb="0" eb="3">
      <t>カケンヒ</t>
    </rPh>
    <phoneticPr fontId="1"/>
  </si>
  <si>
    <t>J1</t>
    <phoneticPr fontId="1"/>
  </si>
  <si>
    <t>総務部情報企画課</t>
  </si>
  <si>
    <t>S25</t>
  </si>
  <si>
    <t>教育学部附属中学校</t>
  </si>
  <si>
    <t>監査室</t>
  </si>
  <si>
    <t>S26</t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</si>
  <si>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</si>
  <si>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受託研究</t>
    <rPh sb="0" eb="2">
      <t>ジュタク</t>
    </rPh>
    <rPh sb="2" eb="4">
      <t>ケンキュウ</t>
    </rPh>
    <phoneticPr fontId="1"/>
  </si>
  <si>
    <t>L1</t>
    <phoneticPr fontId="1"/>
  </si>
  <si>
    <t>基金室</t>
  </si>
  <si>
    <t>S27</t>
  </si>
  <si>
    <t>理学部</t>
    <rPh sb="0" eb="3">
      <t>リガクブ</t>
    </rPh>
    <phoneticPr fontId="1"/>
  </si>
  <si>
    <t>受託事業</t>
    <rPh sb="0" eb="2">
      <t>ジュタク</t>
    </rPh>
    <rPh sb="2" eb="4">
      <t>ジギョウ</t>
    </rPh>
    <phoneticPr fontId="1"/>
  </si>
  <si>
    <t>M1</t>
    <phoneticPr fontId="1"/>
  </si>
  <si>
    <t>学生部教育支援課</t>
  </si>
  <si>
    <t>S28</t>
  </si>
  <si>
    <t>医学部</t>
    <rPh sb="0" eb="3">
      <t>イガクブ</t>
    </rPh>
    <phoneticPr fontId="1"/>
  </si>
  <si>
    <t>上原</t>
    <rPh sb="0" eb="2">
      <t>ウエハラ</t>
    </rPh>
    <phoneticPr fontId="1"/>
  </si>
  <si>
    <t>共同研究</t>
    <rPh sb="0" eb="2">
      <t>キョウドウ</t>
    </rPh>
    <rPh sb="2" eb="4">
      <t>ケンキュウ</t>
    </rPh>
    <phoneticPr fontId="1"/>
  </si>
  <si>
    <t>学生部学生支援課</t>
  </si>
  <si>
    <t>S29</t>
  </si>
  <si>
    <t>医学研究科</t>
    <rPh sb="0" eb="2">
      <t>イガク</t>
    </rPh>
    <rPh sb="2" eb="4">
      <t>ケンキュウ</t>
    </rPh>
    <rPh sb="4" eb="5">
      <t>カ</t>
    </rPh>
    <phoneticPr fontId="1"/>
  </si>
  <si>
    <t>戦略的重点配分</t>
    <rPh sb="0" eb="3">
      <t>センリャクテキ</t>
    </rPh>
    <rPh sb="3" eb="5">
      <t>ジュウテン</t>
    </rPh>
    <rPh sb="5" eb="7">
      <t>ハイブン</t>
    </rPh>
    <phoneticPr fontId="1"/>
  </si>
  <si>
    <t>U1</t>
    <phoneticPr fontId="1"/>
  </si>
  <si>
    <t>学生部入試課</t>
  </si>
  <si>
    <t>S30</t>
  </si>
  <si>
    <t>琉球大学病院</t>
    <rPh sb="0" eb="4">
      <t>リュウキュウダイガク</t>
    </rPh>
    <rPh sb="4" eb="6">
      <t>ビョウイン</t>
    </rPh>
    <phoneticPr fontId="1"/>
  </si>
  <si>
    <t>学生部国際教育課</t>
  </si>
  <si>
    <t>S31</t>
  </si>
  <si>
    <t>上原キャンパス事務部総務課</t>
    <rPh sb="0" eb="2">
      <t>ウエハラ</t>
    </rPh>
    <rPh sb="7" eb="10">
      <t>ジムブ</t>
    </rPh>
    <rPh sb="10" eb="13">
      <t>ソウムカ</t>
    </rPh>
    <phoneticPr fontId="1"/>
  </si>
  <si>
    <t>財務部財務企画課</t>
  </si>
  <si>
    <t>S32</t>
  </si>
  <si>
    <t>上原キャンパス事務部企画課</t>
    <rPh sb="0" eb="2">
      <t>ウエハラ</t>
    </rPh>
    <rPh sb="7" eb="10">
      <t>ジムブ</t>
    </rPh>
    <rPh sb="10" eb="12">
      <t>キカク</t>
    </rPh>
    <rPh sb="12" eb="13">
      <t>カ</t>
    </rPh>
    <phoneticPr fontId="1"/>
  </si>
  <si>
    <t>財務部経理課</t>
  </si>
  <si>
    <t>S33</t>
  </si>
  <si>
    <t>上原キャンパス事務部管理課</t>
    <rPh sb="0" eb="2">
      <t>ウエハラ</t>
    </rPh>
    <rPh sb="7" eb="10">
      <t>ジムブ</t>
    </rPh>
    <rPh sb="10" eb="13">
      <t>カンリカ</t>
    </rPh>
    <phoneticPr fontId="1"/>
  </si>
  <si>
    <t>亜熱帯島嶼科学超域研究推進機構</t>
  </si>
  <si>
    <t>S34</t>
  </si>
  <si>
    <t>上原キャンパス事務部医事課</t>
    <rPh sb="0" eb="2">
      <t>ウエハラ</t>
    </rPh>
    <rPh sb="7" eb="10">
      <t>ジムブ</t>
    </rPh>
    <rPh sb="10" eb="13">
      <t>イジカ</t>
    </rPh>
    <phoneticPr fontId="1"/>
  </si>
  <si>
    <t>施設運営部施設企画課</t>
  </si>
  <si>
    <t>S35</t>
  </si>
  <si>
    <t>上原キャンパス事務部学務課</t>
    <rPh sb="0" eb="2">
      <t>ウエハラ</t>
    </rPh>
    <rPh sb="7" eb="10">
      <t>ジムブ</t>
    </rPh>
    <rPh sb="10" eb="13">
      <t>ガクムカ</t>
    </rPh>
    <phoneticPr fontId="1"/>
  </si>
  <si>
    <t>施設運営部計画整備課</t>
  </si>
  <si>
    <t>S36</t>
  </si>
  <si>
    <t>工学部</t>
    <rPh sb="0" eb="3">
      <t>コウガクブ</t>
    </rPh>
    <phoneticPr fontId="1"/>
  </si>
  <si>
    <t>施設運営部環境整備課</t>
  </si>
  <si>
    <t>S37</t>
  </si>
  <si>
    <t>農学部</t>
    <rPh sb="0" eb="3">
      <t>ノウガクブ</t>
    </rPh>
    <phoneticPr fontId="1"/>
  </si>
  <si>
    <t>施設運営部移転整備室</t>
  </si>
  <si>
    <t>S38</t>
  </si>
  <si>
    <t>熱帯生物圏研究センター</t>
    <rPh sb="0" eb="2">
      <t>ネッタイ</t>
    </rPh>
    <rPh sb="2" eb="4">
      <t>セイブツ</t>
    </rPh>
    <rPh sb="4" eb="5">
      <t>ケン</t>
    </rPh>
    <rPh sb="5" eb="7">
      <t>ケンキュウ</t>
    </rPh>
    <phoneticPr fontId="1"/>
  </si>
  <si>
    <t>総合企画戦略部経営戦略課</t>
  </si>
  <si>
    <t>S39</t>
  </si>
  <si>
    <t>熱帯生物圏研究センター（西表）</t>
    <rPh sb="0" eb="2">
      <t>ネッタイ</t>
    </rPh>
    <rPh sb="2" eb="4">
      <t>セイブツ</t>
    </rPh>
    <rPh sb="4" eb="5">
      <t>ケン</t>
    </rPh>
    <rPh sb="5" eb="7">
      <t>ケンキュウ</t>
    </rPh>
    <rPh sb="12" eb="14">
      <t>イリオモテ</t>
    </rPh>
    <phoneticPr fontId="1"/>
  </si>
  <si>
    <t>西表</t>
    <rPh sb="0" eb="2">
      <t>イリオモテ</t>
    </rPh>
    <phoneticPr fontId="1"/>
  </si>
  <si>
    <t>総合企画戦略部研究推進課</t>
  </si>
  <si>
    <t>S40</t>
  </si>
  <si>
    <t>グローバル教育支援機構キャリア教育支援部門</t>
  </si>
  <si>
    <t>総合企画戦略部地域連携推進課</t>
  </si>
  <si>
    <t>S41</t>
  </si>
  <si>
    <t>グローバル教育支援機構国際教育支援部門</t>
  </si>
  <si>
    <t>総合企画戦略部国際連携推進課</t>
  </si>
  <si>
    <t>S42</t>
  </si>
  <si>
    <t>上原地区キャンパス移転推進室</t>
  </si>
  <si>
    <t>S43</t>
  </si>
  <si>
    <t>上原地区キャンパス移転推進本部</t>
  </si>
  <si>
    <t>S44</t>
  </si>
  <si>
    <t>グローバル教育支援機構アドミッション部門</t>
  </si>
  <si>
    <t>附属図書館情報管理課</t>
  </si>
  <si>
    <t>S45</t>
  </si>
  <si>
    <t>グローバル教育支援機構開発室</t>
  </si>
  <si>
    <t>附属図書館情報サービス課</t>
  </si>
  <si>
    <t>S46</t>
  </si>
  <si>
    <t>グローバル教育支援機構保健管理部門</t>
  </si>
  <si>
    <t>教育学部</t>
  </si>
  <si>
    <t>S47</t>
  </si>
  <si>
    <t>グローバル教育支援機構障がい学生支援室</t>
  </si>
  <si>
    <t>S48</t>
  </si>
  <si>
    <t>グローバル教育支援機構大学教育支援部門</t>
  </si>
  <si>
    <t>S49</t>
  </si>
  <si>
    <t>島嶼地域科学研究所</t>
    <rPh sb="0" eb="2">
      <t>トウショ</t>
    </rPh>
    <rPh sb="2" eb="4">
      <t>チイキ</t>
    </rPh>
    <rPh sb="4" eb="6">
      <t>カガク</t>
    </rPh>
    <rPh sb="6" eb="9">
      <t>ケンキュウジョ</t>
    </rPh>
    <phoneticPr fontId="1"/>
  </si>
  <si>
    <t>人文社会学部</t>
  </si>
  <si>
    <t>S50</t>
  </si>
  <si>
    <t>教職センター</t>
    <rPh sb="0" eb="2">
      <t>キョウショク</t>
    </rPh>
    <phoneticPr fontId="1"/>
  </si>
  <si>
    <t>国際地域創造学部</t>
  </si>
  <si>
    <t>S51</t>
  </si>
  <si>
    <t>理学部</t>
  </si>
  <si>
    <t>S52</t>
  </si>
  <si>
    <t>工学部</t>
  </si>
  <si>
    <t>S53</t>
  </si>
  <si>
    <t>工学部技術部</t>
  </si>
  <si>
    <t>S54</t>
  </si>
  <si>
    <t>農学部</t>
  </si>
  <si>
    <t>S55</t>
  </si>
  <si>
    <t>博物館（風樹館）</t>
  </si>
  <si>
    <t>S56</t>
  </si>
  <si>
    <t>博物館（風樹館）</t>
    <rPh sb="0" eb="3">
      <t>ハクブツカン</t>
    </rPh>
    <rPh sb="4" eb="6">
      <t>フウジュ</t>
    </rPh>
    <rPh sb="6" eb="7">
      <t>カン</t>
    </rPh>
    <phoneticPr fontId="1"/>
  </si>
  <si>
    <t>医学部</t>
  </si>
  <si>
    <t>S57</t>
  </si>
  <si>
    <t>大学評価IRマネジメントセンター</t>
    <rPh sb="0" eb="2">
      <t>ダイガク</t>
    </rPh>
    <rPh sb="2" eb="4">
      <t>ヒョウカ</t>
    </rPh>
    <phoneticPr fontId="1"/>
  </si>
  <si>
    <t>S58</t>
  </si>
  <si>
    <t>ジェンダー協働推進室</t>
    <rPh sb="7" eb="9">
      <t>スイシン</t>
    </rPh>
    <rPh sb="9" eb="10">
      <t>シツ</t>
    </rPh>
    <phoneticPr fontId="1"/>
  </si>
  <si>
    <t>S59</t>
  </si>
  <si>
    <t>亜熱帯島嶼科学超域研究推進機構</t>
    <rPh sb="0" eb="3">
      <t>アネッタイ</t>
    </rPh>
    <rPh sb="3" eb="5">
      <t>トウショ</t>
    </rPh>
    <rPh sb="5" eb="7">
      <t>カガク</t>
    </rPh>
    <rPh sb="7" eb="8">
      <t>チョウ</t>
    </rPh>
    <rPh sb="8" eb="9">
      <t>イキ</t>
    </rPh>
    <rPh sb="9" eb="11">
      <t>ケンキュウ</t>
    </rPh>
    <rPh sb="11" eb="13">
      <t>スイシン</t>
    </rPh>
    <rPh sb="13" eb="15">
      <t>キコウ</t>
    </rPh>
    <phoneticPr fontId="1"/>
  </si>
  <si>
    <t>S60</t>
  </si>
  <si>
    <t>島嶼防災研究センター</t>
  </si>
  <si>
    <t>S61</t>
  </si>
  <si>
    <t>戦略的研究プロジェクトセンター</t>
  </si>
  <si>
    <t>S62</t>
  </si>
  <si>
    <t>ハラスメント相談支援センター</t>
  </si>
  <si>
    <t>S63</t>
  </si>
  <si>
    <t>H1</t>
    <phoneticPr fontId="1"/>
  </si>
  <si>
    <t>H2</t>
  </si>
  <si>
    <t>熱帯生物圏研究センター</t>
  </si>
  <si>
    <t>H3</t>
  </si>
  <si>
    <t>熱帯生物圏研究センター（西表）</t>
    <rPh sb="12" eb="14">
      <t>イリオモテ</t>
    </rPh>
    <phoneticPr fontId="1"/>
  </si>
  <si>
    <t>H4</t>
  </si>
  <si>
    <t>H5</t>
  </si>
  <si>
    <t>島嶼地域科学研究所</t>
  </si>
  <si>
    <t>H6</t>
  </si>
  <si>
    <t>H7</t>
  </si>
  <si>
    <t>H8</t>
  </si>
  <si>
    <t>H9</t>
  </si>
  <si>
    <t>大学評価IRマネジメントセンター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</si>
  <si>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</si>
  <si>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</si>
  <si>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</si>
  <si>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</si>
  <si>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</si>
  <si>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</si>
  <si>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</si>
  <si>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</si>
  <si>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</si>
  <si>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</si>
  <si>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</si>
  <si>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</si>
  <si>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教職センター</t>
  </si>
  <si>
    <t>H22</t>
  </si>
  <si>
    <t>H23</t>
  </si>
  <si>
    <t>ジェンダー協働推進室</t>
  </si>
  <si>
    <t>H24</t>
  </si>
  <si>
    <t>H25</t>
  </si>
  <si>
    <t>H26</t>
  </si>
  <si>
    <t>H27</t>
  </si>
  <si>
    <t>H28</t>
  </si>
  <si>
    <t>H29</t>
  </si>
  <si>
    <t>H30</t>
  </si>
  <si>
    <t>職員番号</t>
    <rPh sb="0" eb="2">
      <t>ショクイン</t>
    </rPh>
    <rPh sb="2" eb="4">
      <t>バンゴウ</t>
    </rPh>
    <phoneticPr fontId="1"/>
  </si>
  <si>
    <t>発令年月日</t>
    <rPh sb="0" eb="2">
      <t>ハツレイ</t>
    </rPh>
    <rPh sb="2" eb="5">
      <t>ネンガッピ</t>
    </rPh>
    <phoneticPr fontId="1"/>
  </si>
  <si>
    <t>任期満了日</t>
    <rPh sb="0" eb="2">
      <t>ニンキ</t>
    </rPh>
    <rPh sb="2" eb="4">
      <t>マンリョウ</t>
    </rPh>
    <rPh sb="4" eb="5">
      <t>ビ</t>
    </rPh>
    <phoneticPr fontId="1"/>
  </si>
  <si>
    <t>給与処理月</t>
    <rPh sb="0" eb="2">
      <t>キュウヨ</t>
    </rPh>
    <rPh sb="2" eb="4">
      <t>ショリ</t>
    </rPh>
    <rPh sb="4" eb="5">
      <t>ツキ</t>
    </rPh>
    <phoneticPr fontId="1"/>
  </si>
  <si>
    <t>フリガナ</t>
  </si>
  <si>
    <t>氏名</t>
    <rPh sb="0" eb="2">
      <t>シメイ</t>
    </rPh>
    <phoneticPr fontId="1"/>
  </si>
  <si>
    <t>性別（コード）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</si>
  <si>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</si>
  <si>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職員区分（コード）</t>
    <rPh sb="0" eb="2">
      <t>ショクイン</t>
    </rPh>
    <rPh sb="2" eb="4">
      <t>クブン</t>
    </rPh>
    <phoneticPr fontId="1"/>
  </si>
  <si>
    <t>名称区分（コード）</t>
    <rPh sb="0" eb="2">
      <t>メイショウ</t>
    </rPh>
    <rPh sb="2" eb="4">
      <t>クブン</t>
    </rPh>
    <phoneticPr fontId="1"/>
  </si>
  <si>
    <t>機関（コード）</t>
    <rPh sb="0" eb="2">
      <t>キカン</t>
    </rPh>
    <phoneticPr fontId="1"/>
  </si>
  <si>
    <t>所属</t>
    <rPh sb="0" eb="2">
      <t>ショゾク</t>
    </rPh>
    <phoneticPr fontId="1"/>
  </si>
  <si>
    <t>経費（コード）</t>
    <rPh sb="0" eb="2">
      <t>ケイヒ</t>
    </rPh>
    <phoneticPr fontId="1"/>
  </si>
  <si>
    <t>単価</t>
    <rPh sb="0" eb="2">
      <t>タンカ</t>
    </rPh>
    <phoneticPr fontId="1"/>
  </si>
  <si>
    <t>就業の場所（コード）</t>
    <rPh sb="0" eb="2">
      <t>シュウギョウ</t>
    </rPh>
    <rPh sb="3" eb="5">
      <t>バショ</t>
    </rPh>
    <phoneticPr fontId="1"/>
  </si>
  <si>
    <t>000010</t>
    <phoneticPr fontId="1"/>
  </si>
  <si>
    <t>0</t>
    <phoneticPr fontId="1"/>
  </si>
  <si>
    <t>研究補助</t>
    <rPh sb="0" eb="2">
      <t>ケンキュウ</t>
    </rPh>
    <rPh sb="2" eb="4">
      <t>ホジョ</t>
    </rPh>
    <phoneticPr fontId="1"/>
  </si>
  <si>
    <t>専門的知識を要しない研究補助業務</t>
    <rPh sb="0" eb="3">
      <t>センモンテキ</t>
    </rPh>
    <rPh sb="3" eb="5">
      <t>チシキ</t>
    </rPh>
    <rPh sb="6" eb="7">
      <t>ヨウ</t>
    </rPh>
    <rPh sb="10" eb="12">
      <t>ケンキュウ</t>
    </rPh>
    <rPh sb="12" eb="14">
      <t>ホジョ</t>
    </rPh>
    <rPh sb="14" eb="16">
      <t>ギョウム</t>
    </rPh>
    <phoneticPr fontId="1"/>
  </si>
  <si>
    <t>専門的知識を要する研究補助業務</t>
    <rPh sb="0" eb="3">
      <t>センモンテキ</t>
    </rPh>
    <rPh sb="3" eb="5">
      <t>チシキ</t>
    </rPh>
    <rPh sb="6" eb="7">
      <t>ヨウ</t>
    </rPh>
    <rPh sb="13" eb="15">
      <t>ギョウム</t>
    </rPh>
    <phoneticPr fontId="1"/>
  </si>
  <si>
    <t>事務補助
労務作業</t>
    <rPh sb="0" eb="2">
      <t>ジム</t>
    </rPh>
    <rPh sb="2" eb="4">
      <t>ホジョ</t>
    </rPh>
    <rPh sb="5" eb="6">
      <t>ロウ</t>
    </rPh>
    <rPh sb="6" eb="7">
      <t>ツトム</t>
    </rPh>
    <rPh sb="7" eb="9">
      <t>サギョウ</t>
    </rPh>
    <phoneticPr fontId="1"/>
  </si>
  <si>
    <t>事務補助または労務作業の業務</t>
    <rPh sb="0" eb="2">
      <t>ジム</t>
    </rPh>
    <rPh sb="2" eb="4">
      <t>ホジョ</t>
    </rPh>
    <rPh sb="7" eb="9">
      <t>ロウム</t>
    </rPh>
    <rPh sb="9" eb="11">
      <t>サギョウ</t>
    </rPh>
    <rPh sb="12" eb="14">
      <t>ギョウム</t>
    </rPh>
    <phoneticPr fontId="1"/>
  </si>
  <si>
    <t>令和</t>
    <rPh sb="0" eb="2">
      <t>レイワ</t>
    </rPh>
    <phoneticPr fontId="1"/>
  </si>
  <si>
    <t>地域連携推進機構</t>
    <phoneticPr fontId="1"/>
  </si>
  <si>
    <t>研究基盤統括センター</t>
    <rPh sb="4" eb="6">
      <t>トウカツ</t>
    </rPh>
    <phoneticPr fontId="1"/>
  </si>
  <si>
    <t>研究基盤統括センター</t>
    <rPh sb="0" eb="2">
      <t>ケンキュウ</t>
    </rPh>
    <rPh sb="2" eb="4">
      <t>キバン</t>
    </rPh>
    <rPh sb="4" eb="6">
      <t>トウカツ</t>
    </rPh>
    <phoneticPr fontId="1"/>
  </si>
  <si>
    <t>情報基盤統括センター</t>
  </si>
  <si>
    <t>ヒューマンライツセンター</t>
  </si>
  <si>
    <t>学長企画室</t>
    <rPh sb="0" eb="5">
      <t>ガクチョウキカクシツ</t>
    </rPh>
    <phoneticPr fontId="1"/>
  </si>
  <si>
    <t>研究推進機構共創拠点運営部門</t>
  </si>
  <si>
    <t>研究推進機構研究企画室</t>
  </si>
  <si>
    <t>R1</t>
    <phoneticPr fontId="1"/>
  </si>
  <si>
    <t>R2</t>
    <phoneticPr fontId="1"/>
  </si>
  <si>
    <t>R3</t>
  </si>
  <si>
    <t>R4</t>
  </si>
  <si>
    <t>R5</t>
  </si>
  <si>
    <t>R6</t>
  </si>
  <si>
    <t>R7</t>
  </si>
  <si>
    <t>952円</t>
    <rPh sb="3" eb="4">
      <t>エン</t>
    </rPh>
    <phoneticPr fontId="1"/>
  </si>
  <si>
    <t>1,020円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</si>
</sst>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##&quot;円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20" fontId="2" fillId="0" borderId="16" xfId="0" applyNumberFormat="1" applyFont="1" applyBorder="1" applyAlignment="1">
      <alignment horizontal="center" vertical="center" shrinkToFit="1"/>
    </xf>
    <xf numFmtId="20" fontId="2" fillId="0" borderId="18" xfId="0" applyNumberFormat="1" applyFont="1" applyBorder="1" applyAlignment="1">
      <alignment horizontal="center" vertical="center" shrinkToFit="1"/>
    </xf>
    <xf numFmtId="20" fontId="2" fillId="0" borderId="17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2" fillId="0" borderId="7" xfId="0" applyFont="1" applyBorder="1" applyAlignment="1"/>
    <xf numFmtId="0" fontId="3" fillId="0" borderId="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11" xfId="0" applyFont="1" applyBorder="1" applyAlignment="1">
      <alignment horizontal="right"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0" borderId="20" xfId="0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20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20" fontId="2" fillId="0" borderId="1" xfId="0" applyNumberFormat="1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20" fontId="2" fillId="0" borderId="6" xfId="0" applyNumberFormat="1" applyFont="1" applyBorder="1" applyAlignment="1" applyProtection="1">
      <alignment horizontal="center" vertical="center" shrinkToFit="1"/>
      <protection locked="0"/>
    </xf>
    <xf numFmtId="20" fontId="2" fillId="0" borderId="9" xfId="0" applyNumberFormat="1" applyFont="1" applyBorder="1" applyAlignment="1" applyProtection="1">
      <alignment horizontal="center" vertical="center" shrinkToFit="1"/>
      <protection locked="0"/>
    </xf>
    <xf numFmtId="20" fontId="2" fillId="0" borderId="8" xfId="0" applyNumberFormat="1" applyFont="1" applyBorder="1" applyAlignment="1" applyProtection="1">
      <alignment horizontal="center" vertical="center" shrinkToFit="1"/>
      <protection locked="0"/>
    </xf>
    <xf numFmtId="20" fontId="2" fillId="0" borderId="11" xfId="0" applyNumberFormat="1" applyFont="1" applyBorder="1" applyAlignment="1" applyProtection="1">
      <alignment horizontal="center" vertical="center" shrinkToFit="1"/>
      <protection locked="0"/>
    </xf>
    <xf numFmtId="20" fontId="2" fillId="0" borderId="7" xfId="0" applyNumberFormat="1" applyFont="1" applyBorder="1" applyAlignment="1" applyProtection="1">
      <alignment horizontal="center" vertical="center" shrinkToFit="1"/>
      <protection locked="0"/>
    </xf>
    <xf numFmtId="20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0" fillId="2" borderId="0" xfId="0" quotePrefix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5" fillId="0" borderId="0" xfId="0" quotePrefix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7</xdr:row>
      <xdr:rowOff>161925</xdr:rowOff>
    </xdr:from>
    <xdr:to>
      <xdr:col>27</xdr:col>
      <xdr:colOff>685800</xdr:colOff>
      <xdr:row>14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7D0ED6-2F36-4A81-BD1C-955E92D33894}"/>
            </a:ext>
          </a:extLst>
        </xdr:cNvPr>
        <xdr:cNvSpPr txBox="1"/>
      </xdr:nvSpPr>
      <xdr:spPr>
        <a:xfrm>
          <a:off x="7524750" y="1590675"/>
          <a:ext cx="3343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本エクセルファイルには、入力された内容が人事システム用のフォーマットに自動変換されるよう数式を組み込んでいます。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従って本シートは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必要箇所以外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</a:rPr>
            <a:t>安易に編集できないようロック（保護）をかけています。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もし、保護を解除する場合は、タブを右クリックして「シート保護の解除」を選択してください。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7</xdr:row>
      <xdr:rowOff>161925</xdr:rowOff>
    </xdr:from>
    <xdr:to>
      <xdr:col>27</xdr:col>
      <xdr:colOff>685800</xdr:colOff>
      <xdr:row>14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F7DBE2-1278-46CA-926D-7C2647743494}"/>
            </a:ext>
          </a:extLst>
        </xdr:cNvPr>
        <xdr:cNvSpPr txBox="1"/>
      </xdr:nvSpPr>
      <xdr:spPr>
        <a:xfrm>
          <a:off x="8210550" y="1590675"/>
          <a:ext cx="3343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本エクセルファイルには、入力された内容が人事システム用のフォーマットに自動変換されるよう数式を組み込んでいます。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従って本シートは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必要箇所以外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</a:rPr>
            <a:t>安易に編集できないようロック（保護）をかけています。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もし、保護を解除する場合は、タブを右クリックして「シート保護の解除」を選択してください。</a:t>
          </a:r>
        </a:p>
      </xdr:txBody>
    </xdr:sp>
    <xdr:clientData/>
  </xdr:twoCellAnchor>
  <xdr:twoCellAnchor>
    <xdr:from>
      <xdr:col>17</xdr:col>
      <xdr:colOff>49696</xdr:colOff>
      <xdr:row>0</xdr:row>
      <xdr:rowOff>24849</xdr:rowOff>
    </xdr:from>
    <xdr:to>
      <xdr:col>20</xdr:col>
      <xdr:colOff>256760</xdr:colOff>
      <xdr:row>2</xdr:row>
      <xdr:rowOff>132523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C6F573-B156-4D08-884E-389680255218}"/>
            </a:ext>
          </a:extLst>
        </xdr:cNvPr>
        <xdr:cNvSpPr/>
      </xdr:nvSpPr>
      <xdr:spPr>
        <a:xfrm>
          <a:off x="5648739" y="24849"/>
          <a:ext cx="1027043" cy="4555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158750</xdr:colOff>
      <xdr:row>1</xdr:row>
      <xdr:rowOff>63500</xdr:rowOff>
    </xdr:from>
    <xdr:to>
      <xdr:col>32</xdr:col>
      <xdr:colOff>62442</xdr:colOff>
      <xdr:row>8</xdr:row>
      <xdr:rowOff>97366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B188C7-5967-4653-850A-A79520A3F6D6}"/>
            </a:ext>
          </a:extLst>
        </xdr:cNvPr>
        <xdr:cNvSpPr txBox="1"/>
      </xdr:nvSpPr>
      <xdr:spPr>
        <a:xfrm>
          <a:off x="13779500" y="232833"/>
          <a:ext cx="3343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本エクセルファイルには、入力された内容が人事システム用のフォーマットに自動変換されるよう数式を組み込んでいます。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従って本シートは必要箇所以外は安易に編集できないようロック（保護）をかけています。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もし、保護を解除する場合は、タブを右クリックして「シート保護の解除」を選択してください。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.45\5_ninyo\&#38750;&#24120;&#21220;&#32887;&#21729;\&#33256;&#26178;&#38599;&#29992;&#38306;&#20418;\RPA\&#28155;&#20184;&#12501;&#12449;&#12452;&#12523;&#12480;&#12454;&#12531;&#12525;&#12540;&#12489;\&#20966;&#29702;&#28168;&#12501;&#12449;&#12452;&#12523;\&#65288;&#21029;&#32025;&#27096;&#24335;2&#65289;&#30701;&#26399;&#38599;&#29992;&#32887;&#21729;&#38599;&#29992;&#35519;&#26360;&#65288;&#38651;&#23376;&#30003;&#35531;&#29992;&#12501;&#12457;&#12540;&#12510;&#12483;&#12488;&#2637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様式2　電子申請用"/>
      <sheetName val="【記入例】別紙様式2　電子申請用"/>
      <sheetName val="別紙様式2"/>
      <sheetName val="勤務カレンダー　電子申請用"/>
      <sheetName val="勤務カレンダー"/>
      <sheetName val="【編集しないでください】様式２　データ整理用タブ"/>
      <sheetName val="【編集しないで下さい】転記用データ"/>
      <sheetName val="【編集しないで下さい】システム取込み用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西暦・和暦変換</v>
          </cell>
        </row>
        <row r="2">
          <cell r="B2">
            <v>1945</v>
          </cell>
          <cell r="C2" t="str">
            <v>S20</v>
          </cell>
        </row>
        <row r="3">
          <cell r="B3">
            <v>1946</v>
          </cell>
          <cell r="C3" t="str">
            <v>S21</v>
          </cell>
        </row>
        <row r="4">
          <cell r="B4">
            <v>1947</v>
          </cell>
          <cell r="C4" t="str">
            <v>S22</v>
          </cell>
        </row>
        <row r="5">
          <cell r="B5">
            <v>1948</v>
          </cell>
          <cell r="C5" t="str">
            <v>S23</v>
          </cell>
        </row>
        <row r="6">
          <cell r="B6">
            <v>1949</v>
          </cell>
          <cell r="C6" t="str">
            <v>S24</v>
          </cell>
        </row>
        <row r="7">
          <cell r="B7">
            <v>1950</v>
          </cell>
          <cell r="C7" t="str">
            <v>S25</v>
          </cell>
        </row>
        <row r="8">
          <cell r="B8">
            <v>1951</v>
          </cell>
          <cell r="C8" t="str">
            <v>S26</v>
          </cell>
        </row>
        <row r="9">
          <cell r="B9">
            <v>1952</v>
          </cell>
          <cell r="C9" t="str">
            <v>S27</v>
          </cell>
        </row>
        <row r="10">
          <cell r="B10">
            <v>1953</v>
          </cell>
          <cell r="C10" t="str">
            <v>S28</v>
          </cell>
        </row>
        <row r="11">
          <cell r="B11">
            <v>1954</v>
          </cell>
          <cell r="C11" t="str">
            <v>S29</v>
          </cell>
        </row>
        <row r="12">
          <cell r="B12">
            <v>1955</v>
          </cell>
          <cell r="C12" t="str">
            <v>S30</v>
          </cell>
        </row>
        <row r="13">
          <cell r="B13">
            <v>1956</v>
          </cell>
          <cell r="C13" t="str">
            <v>S31</v>
          </cell>
        </row>
        <row r="14">
          <cell r="B14">
            <v>1957</v>
          </cell>
          <cell r="C14" t="str">
            <v>S32</v>
          </cell>
        </row>
        <row r="15">
          <cell r="B15">
            <v>1958</v>
          </cell>
          <cell r="C15" t="str">
            <v>S33</v>
          </cell>
        </row>
        <row r="16">
          <cell r="B16">
            <v>1959</v>
          </cell>
          <cell r="C16" t="str">
            <v>S34</v>
          </cell>
        </row>
        <row r="17">
          <cell r="B17">
            <v>1960</v>
          </cell>
          <cell r="C17" t="str">
            <v>S35</v>
          </cell>
        </row>
        <row r="18">
          <cell r="B18">
            <v>1961</v>
          </cell>
          <cell r="C18" t="str">
            <v>S36</v>
          </cell>
        </row>
        <row r="19">
          <cell r="B19">
            <v>1962</v>
          </cell>
          <cell r="C19" t="str">
            <v>S37</v>
          </cell>
        </row>
        <row r="20">
          <cell r="B20">
            <v>1963</v>
          </cell>
          <cell r="C20" t="str">
            <v>S38</v>
          </cell>
        </row>
        <row r="21">
          <cell r="B21">
            <v>1964</v>
          </cell>
          <cell r="C21" t="str">
            <v>S39</v>
          </cell>
        </row>
        <row r="22">
          <cell r="B22">
            <v>1965</v>
          </cell>
          <cell r="C22" t="str">
            <v>S40</v>
          </cell>
        </row>
        <row r="23">
          <cell r="B23">
            <v>1966</v>
          </cell>
          <cell r="C23" t="str">
            <v>S41</v>
          </cell>
        </row>
        <row r="24">
          <cell r="B24">
            <v>1967</v>
          </cell>
          <cell r="C24" t="str">
            <v>S42</v>
          </cell>
        </row>
        <row r="25">
          <cell r="B25">
            <v>1968</v>
          </cell>
          <cell r="C25" t="str">
            <v>S43</v>
          </cell>
        </row>
        <row r="26">
          <cell r="B26">
            <v>1969</v>
          </cell>
          <cell r="C26" t="str">
            <v>S44</v>
          </cell>
        </row>
        <row r="27">
          <cell r="B27">
            <v>1970</v>
          </cell>
          <cell r="C27" t="str">
            <v>S45</v>
          </cell>
        </row>
        <row r="28">
          <cell r="B28">
            <v>1971</v>
          </cell>
          <cell r="C28" t="str">
            <v>S46</v>
          </cell>
        </row>
        <row r="29">
          <cell r="B29">
            <v>1972</v>
          </cell>
          <cell r="C29" t="str">
            <v>S47</v>
          </cell>
        </row>
        <row r="30">
          <cell r="B30">
            <v>1973</v>
          </cell>
          <cell r="C30" t="str">
            <v>S48</v>
          </cell>
        </row>
        <row r="31">
          <cell r="B31">
            <v>1974</v>
          </cell>
          <cell r="C31" t="str">
            <v>S49</v>
          </cell>
        </row>
        <row r="32">
          <cell r="B32">
            <v>1975</v>
          </cell>
          <cell r="C32" t="str">
            <v>S50</v>
          </cell>
        </row>
        <row r="33">
          <cell r="B33">
            <v>1976</v>
          </cell>
          <cell r="C33" t="str">
            <v>S51</v>
          </cell>
        </row>
        <row r="34">
          <cell r="B34">
            <v>1977</v>
          </cell>
          <cell r="C34" t="str">
            <v>S52</v>
          </cell>
        </row>
        <row r="35">
          <cell r="B35">
            <v>1978</v>
          </cell>
          <cell r="C35" t="str">
            <v>S53</v>
          </cell>
        </row>
        <row r="36">
          <cell r="B36">
            <v>1979</v>
          </cell>
          <cell r="C36" t="str">
            <v>S54</v>
          </cell>
        </row>
        <row r="37">
          <cell r="B37">
            <v>1980</v>
          </cell>
          <cell r="C37" t="str">
            <v>S55</v>
          </cell>
        </row>
        <row r="38">
          <cell r="B38">
            <v>1981</v>
          </cell>
          <cell r="C38" t="str">
            <v>S56</v>
          </cell>
        </row>
        <row r="39">
          <cell r="B39">
            <v>1982</v>
          </cell>
          <cell r="C39" t="str">
            <v>S57</v>
          </cell>
        </row>
        <row r="40">
          <cell r="B40">
            <v>1983</v>
          </cell>
          <cell r="C40" t="str">
            <v>S58</v>
          </cell>
        </row>
        <row r="41">
          <cell r="B41">
            <v>1984</v>
          </cell>
          <cell r="C41" t="str">
            <v>S59</v>
          </cell>
        </row>
        <row r="42">
          <cell r="B42">
            <v>1985</v>
          </cell>
          <cell r="C42" t="str">
            <v>S60</v>
          </cell>
        </row>
        <row r="43">
          <cell r="B43">
            <v>1986</v>
          </cell>
          <cell r="C43" t="str">
            <v>S61</v>
          </cell>
        </row>
        <row r="44">
          <cell r="B44">
            <v>1987</v>
          </cell>
          <cell r="C44" t="str">
            <v>S62</v>
          </cell>
        </row>
        <row r="45">
          <cell r="B45">
            <v>1988</v>
          </cell>
          <cell r="C45" t="str">
            <v>S63</v>
          </cell>
        </row>
        <row r="46">
          <cell r="B46">
            <v>1989</v>
          </cell>
          <cell r="C46" t="str">
            <v>H1</v>
          </cell>
        </row>
        <row r="47">
          <cell r="B47">
            <v>1990</v>
          </cell>
          <cell r="C47" t="str">
            <v>H2</v>
          </cell>
        </row>
        <row r="48">
          <cell r="B48">
            <v>1991</v>
          </cell>
          <cell r="C48" t="str">
            <v>H3</v>
          </cell>
        </row>
        <row r="49">
          <cell r="B49">
            <v>1992</v>
          </cell>
          <cell r="C49" t="str">
            <v>H4</v>
          </cell>
        </row>
        <row r="50">
          <cell r="B50">
            <v>1993</v>
          </cell>
          <cell r="C50" t="str">
            <v>H5</v>
          </cell>
        </row>
        <row r="51">
          <cell r="B51">
            <v>1994</v>
          </cell>
          <cell r="C51" t="str">
            <v>H6</v>
          </cell>
        </row>
        <row r="52">
          <cell r="B52">
            <v>1995</v>
          </cell>
          <cell r="C52" t="str">
            <v>H7</v>
          </cell>
        </row>
        <row r="53">
          <cell r="B53">
            <v>1996</v>
          </cell>
          <cell r="C53" t="str">
            <v>H8</v>
          </cell>
        </row>
        <row r="54">
          <cell r="B54">
            <v>1997</v>
          </cell>
          <cell r="C54" t="str">
            <v>H9</v>
          </cell>
        </row>
        <row r="55">
          <cell r="B55">
            <v>1998</v>
          </cell>
          <cell r="C55" t="str">
            <v>H10</v>
          </cell>
        </row>
        <row r="56">
          <cell r="B56">
            <v>1999</v>
          </cell>
          <cell r="C56" t="str">
            <v>H11</v>
          </cell>
        </row>
        <row r="57">
          <cell r="B57">
            <v>2000</v>
          </cell>
          <cell r="C57" t="str">
            <v>H12</v>
          </cell>
        </row>
        <row r="58">
          <cell r="B58">
            <v>2001</v>
          </cell>
          <cell r="C58" t="str">
            <v>H13</v>
          </cell>
        </row>
        <row r="59">
          <cell r="B59">
            <v>2002</v>
          </cell>
          <cell r="C59" t="str">
            <v>H14</v>
          </cell>
        </row>
        <row r="60">
          <cell r="B60">
            <v>2003</v>
          </cell>
          <cell r="C60" t="str">
            <v>H15</v>
          </cell>
        </row>
        <row r="61">
          <cell r="B61">
            <v>2004</v>
          </cell>
          <cell r="C61" t="str">
            <v>H16</v>
          </cell>
        </row>
        <row r="62">
          <cell r="B62">
            <v>2005</v>
          </cell>
          <cell r="C62" t="str">
            <v>H17</v>
          </cell>
        </row>
        <row r="63">
          <cell r="B63">
            <v>2006</v>
          </cell>
          <cell r="C63" t="str">
            <v>H18</v>
          </cell>
        </row>
        <row r="64">
          <cell r="B64">
            <v>2007</v>
          </cell>
          <cell r="C64" t="str">
            <v>H19</v>
          </cell>
        </row>
        <row r="65">
          <cell r="B65">
            <v>2008</v>
          </cell>
          <cell r="C65" t="str">
            <v>H20</v>
          </cell>
        </row>
        <row r="66">
          <cell r="B66">
            <v>2009</v>
          </cell>
          <cell r="C66" t="str">
            <v>H21</v>
          </cell>
        </row>
        <row r="67">
          <cell r="B67">
            <v>2010</v>
          </cell>
          <cell r="C67" t="str">
            <v>H22</v>
          </cell>
        </row>
        <row r="68">
          <cell r="B68">
            <v>2011</v>
          </cell>
          <cell r="C68" t="str">
            <v>H23</v>
          </cell>
        </row>
        <row r="69">
          <cell r="B69">
            <v>2012</v>
          </cell>
          <cell r="C69" t="str">
            <v>H24</v>
          </cell>
        </row>
        <row r="70">
          <cell r="B70">
            <v>2013</v>
          </cell>
          <cell r="C70" t="str">
            <v>H25</v>
          </cell>
        </row>
        <row r="71">
          <cell r="B71">
            <v>2014</v>
          </cell>
          <cell r="C71" t="str">
            <v>H26</v>
          </cell>
        </row>
        <row r="72">
          <cell r="B72">
            <v>2015</v>
          </cell>
          <cell r="C72" t="str">
            <v>H27</v>
          </cell>
        </row>
        <row r="73">
          <cell r="B73">
            <v>2016</v>
          </cell>
          <cell r="C73" t="str">
            <v>H28</v>
          </cell>
        </row>
        <row r="74">
          <cell r="B74">
            <v>2017</v>
          </cell>
          <cell r="C74" t="str">
            <v>H29</v>
          </cell>
        </row>
        <row r="75">
          <cell r="B75">
            <v>2018</v>
          </cell>
          <cell r="C75" t="str">
            <v>H30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CC9C-218E-42A6-8288-5D1FE1567727}">
  <sheetPr>
    <pageSetUpPr fitToPage="1"/>
  </sheetPr>
  <dimension ref="A1:AB49"/>
  <sheetViews>
    <sheetView tabSelected="1" view="pageBreakPreview" zoomScaleNormal="100" zoomScaleSheetLayoutView="100" workbookViewId="0">
      <selection activeCell="O5" sqref="O5:T5"/>
    </sheetView>
  </sheetViews>
  <sheetFormatPr defaultRowHeight="13.5"/>
  <cols>
    <col min="1" max="1" width="16.125" style="1" bestFit="1" customWidth="1"/>
    <col min="2" max="21" width="3.625" style="1" customWidth="1"/>
    <col min="22" max="22" width="9" style="1" customWidth="1"/>
    <col min="23" max="27" width="9" style="1"/>
    <col min="28" max="28" width="9.5" style="1" bestFit="1" customWidth="1"/>
    <col min="29" max="16384" width="9" style="1"/>
  </cols>
  <sheetData>
    <row r="1" spans="1:28">
      <c r="A1" s="2" t="s">
        <v>0</v>
      </c>
      <c r="B1" s="2"/>
      <c r="X1" s="98" t="s">
        <v>1</v>
      </c>
      <c r="Y1" s="98"/>
      <c r="Z1" s="98"/>
      <c r="AB1" s="1" t="s">
        <v>2</v>
      </c>
    </row>
    <row r="2" spans="1:28">
      <c r="X2" s="87">
        <v>1999</v>
      </c>
      <c r="Y2" s="52" t="s">
        <v>3</v>
      </c>
      <c r="Z2" s="87" t="str">
        <f>VLOOKUP(X2,'[1]【編集しないでください】様式２　データ整理用タブ'!B1:C75,2,0)</f>
        <v>H11</v>
      </c>
      <c r="AB2" s="88"/>
    </row>
    <row r="3" spans="1:28" ht="14.25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53"/>
    </row>
    <row r="5" spans="1:28">
      <c r="L5" s="109" t="s">
        <v>5</v>
      </c>
      <c r="M5" s="109"/>
      <c r="N5" s="109"/>
      <c r="O5" s="110"/>
      <c r="P5" s="110"/>
      <c r="Q5" s="110"/>
      <c r="R5" s="110"/>
      <c r="S5" s="110"/>
      <c r="T5" s="110"/>
    </row>
    <row r="6" spans="1:28" ht="24.95" customHeight="1"/>
    <row r="7" spans="1:28" ht="20.100000000000001" customHeight="1">
      <c r="A7" s="111" t="s">
        <v>6</v>
      </c>
      <c r="B7" s="113" t="s">
        <v>7</v>
      </c>
      <c r="C7" s="114"/>
      <c r="D7" s="107" t="str">
        <f>PHONETIC(D9)</f>
        <v/>
      </c>
      <c r="E7" s="107"/>
      <c r="F7" s="107"/>
      <c r="G7" s="107"/>
      <c r="H7" s="107"/>
      <c r="I7" s="107" t="str">
        <f>PHONETIC(I9)</f>
        <v/>
      </c>
      <c r="J7" s="107"/>
      <c r="K7" s="107"/>
      <c r="L7" s="107"/>
      <c r="M7" s="107"/>
      <c r="N7" s="34"/>
      <c r="O7" s="34"/>
      <c r="P7" s="34"/>
      <c r="Q7" s="34"/>
      <c r="R7" s="34"/>
      <c r="S7" s="34"/>
      <c r="T7" s="34"/>
      <c r="U7" s="35"/>
      <c r="V7" s="67"/>
    </row>
    <row r="8" spans="1:28">
      <c r="A8" s="112"/>
      <c r="B8" s="99" t="s">
        <v>8</v>
      </c>
      <c r="C8" s="100"/>
      <c r="D8" s="39" t="s">
        <v>9</v>
      </c>
      <c r="E8" s="3"/>
      <c r="F8" s="3"/>
      <c r="G8" s="3"/>
      <c r="H8" s="38"/>
      <c r="I8" s="38" t="s">
        <v>10</v>
      </c>
      <c r="J8" s="3"/>
      <c r="K8" s="3"/>
      <c r="L8" s="3"/>
      <c r="M8" s="3"/>
      <c r="N8" s="55"/>
      <c r="O8" s="55"/>
      <c r="P8" s="31"/>
      <c r="Q8" s="55"/>
      <c r="R8" s="55"/>
      <c r="S8" s="31"/>
      <c r="T8" s="31"/>
      <c r="U8" s="32"/>
      <c r="V8" s="36"/>
    </row>
    <row r="9" spans="1:28" ht="20.100000000000001" customHeight="1">
      <c r="A9" s="112"/>
      <c r="B9" s="101"/>
      <c r="C9" s="102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61" t="s">
        <v>11</v>
      </c>
      <c r="O9" s="52" t="s">
        <v>12</v>
      </c>
      <c r="P9" s="36"/>
      <c r="Q9" s="61" t="s">
        <v>11</v>
      </c>
      <c r="R9" s="52" t="s">
        <v>13</v>
      </c>
      <c r="S9" s="36"/>
      <c r="T9" s="36"/>
      <c r="U9" s="37"/>
      <c r="V9" s="36"/>
    </row>
    <row r="10" spans="1:28" ht="20.100000000000001" customHeight="1">
      <c r="A10" s="112"/>
      <c r="B10" s="103"/>
      <c r="C10" s="104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62" t="s">
        <v>14</v>
      </c>
      <c r="O10" s="62"/>
      <c r="P10" s="27" t="s">
        <v>15</v>
      </c>
      <c r="Q10" s="62"/>
      <c r="R10" s="27" t="s">
        <v>16</v>
      </c>
      <c r="S10" s="62"/>
      <c r="T10" s="27" t="s">
        <v>17</v>
      </c>
      <c r="U10" s="33"/>
      <c r="V10" s="68"/>
    </row>
    <row r="11" spans="1:28" ht="20.100000000000001" customHeight="1">
      <c r="A11" s="111" t="s">
        <v>18</v>
      </c>
      <c r="B11" s="63" t="s">
        <v>11</v>
      </c>
      <c r="C11" s="130" t="s">
        <v>19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  <c r="V11" s="54"/>
    </row>
    <row r="12" spans="1:28" ht="20.100000000000001" customHeight="1">
      <c r="A12" s="112"/>
      <c r="B12" s="64" t="s">
        <v>20</v>
      </c>
      <c r="C12" s="133" t="s">
        <v>21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58"/>
      <c r="V12" s="54"/>
    </row>
    <row r="13" spans="1:28" ht="20.100000000000001" customHeight="1">
      <c r="A13" s="111" t="s">
        <v>22</v>
      </c>
      <c r="B13" s="63" t="s">
        <v>20</v>
      </c>
      <c r="C13" s="159" t="s">
        <v>23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60"/>
      <c r="P13" s="160"/>
      <c r="Q13" s="160"/>
      <c r="R13" s="160"/>
      <c r="S13" s="160"/>
      <c r="T13" s="160"/>
      <c r="U13" s="25" t="s">
        <v>24</v>
      </c>
      <c r="V13" s="48"/>
    </row>
    <row r="14" spans="1:28" ht="20.100000000000001" customHeight="1">
      <c r="A14" s="112"/>
      <c r="B14" s="64" t="s">
        <v>11</v>
      </c>
      <c r="C14" s="133" t="s">
        <v>25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58"/>
      <c r="V14" s="54"/>
    </row>
    <row r="15" spans="1:28" ht="39.950000000000003" customHeight="1">
      <c r="A15" s="26" t="s">
        <v>26</v>
      </c>
      <c r="B15" s="161" t="s">
        <v>27</v>
      </c>
      <c r="C15" s="143"/>
      <c r="D15" s="65"/>
      <c r="E15" s="8" t="s">
        <v>15</v>
      </c>
      <c r="F15" s="65"/>
      <c r="G15" s="8" t="s">
        <v>16</v>
      </c>
      <c r="H15" s="65"/>
      <c r="I15" s="8" t="s">
        <v>28</v>
      </c>
      <c r="J15" s="8" t="s">
        <v>29</v>
      </c>
      <c r="K15" s="143" t="s">
        <v>27</v>
      </c>
      <c r="L15" s="143"/>
      <c r="M15" s="65"/>
      <c r="N15" s="8" t="s">
        <v>15</v>
      </c>
      <c r="O15" s="65"/>
      <c r="P15" s="8" t="s">
        <v>16</v>
      </c>
      <c r="Q15" s="65"/>
      <c r="R15" s="8" t="s">
        <v>28</v>
      </c>
      <c r="S15" s="8"/>
      <c r="T15" s="8"/>
      <c r="U15" s="9"/>
    </row>
    <row r="16" spans="1:28" ht="20.100000000000001" customHeight="1">
      <c r="A16" s="146" t="s">
        <v>30</v>
      </c>
      <c r="B16" s="63" t="s">
        <v>20</v>
      </c>
      <c r="C16" s="130" t="s">
        <v>31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64" t="s">
        <v>32</v>
      </c>
      <c r="Q16" s="164"/>
      <c r="R16" s="164"/>
      <c r="S16" s="164"/>
      <c r="T16" s="164"/>
      <c r="U16" s="165"/>
      <c r="V16" s="69"/>
    </row>
    <row r="17" spans="1:22" ht="20.100000000000001" customHeight="1">
      <c r="A17" s="162"/>
      <c r="B17" s="5"/>
      <c r="C17" s="166"/>
      <c r="D17" s="166"/>
      <c r="E17" s="6" t="s">
        <v>33</v>
      </c>
      <c r="F17" s="166"/>
      <c r="G17" s="166"/>
      <c r="H17" s="6" t="s">
        <v>34</v>
      </c>
      <c r="I17" s="6" t="s">
        <v>29</v>
      </c>
      <c r="J17" s="166"/>
      <c r="K17" s="166"/>
      <c r="L17" s="6" t="s">
        <v>33</v>
      </c>
      <c r="M17" s="166"/>
      <c r="N17" s="166"/>
      <c r="O17" s="6" t="s">
        <v>34</v>
      </c>
      <c r="P17" s="167" t="s">
        <v>35</v>
      </c>
      <c r="Q17" s="167"/>
      <c r="R17" s="167"/>
      <c r="S17" s="167"/>
      <c r="T17" s="167"/>
      <c r="U17" s="168"/>
      <c r="V17" s="70"/>
    </row>
    <row r="18" spans="1:22" ht="20.100000000000001" customHeight="1">
      <c r="A18" s="162"/>
      <c r="B18" s="63" t="s">
        <v>11</v>
      </c>
      <c r="C18" s="130" t="s">
        <v>36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  <c r="V18" s="54"/>
    </row>
    <row r="19" spans="1:22" ht="20.100000000000001" customHeight="1">
      <c r="A19" s="163"/>
      <c r="B19" s="5"/>
      <c r="C19" s="133" t="s">
        <v>37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58"/>
      <c r="V19" s="54"/>
    </row>
    <row r="20" spans="1:22" ht="39.950000000000003" customHeight="1">
      <c r="A20" s="23" t="s">
        <v>38</v>
      </c>
      <c r="B20" s="145" t="s">
        <v>39</v>
      </c>
      <c r="C20" s="140"/>
      <c r="D20" s="139"/>
      <c r="E20" s="139"/>
      <c r="F20" s="139"/>
      <c r="G20" s="140" t="s">
        <v>40</v>
      </c>
      <c r="H20" s="140"/>
      <c r="I20" s="140"/>
      <c r="J20" s="3"/>
      <c r="K20" s="143" t="s">
        <v>41</v>
      </c>
      <c r="L20" s="143"/>
      <c r="M20" s="143"/>
      <c r="N20" s="143"/>
      <c r="O20" s="144"/>
      <c r="P20" s="144"/>
      <c r="Q20" s="144"/>
      <c r="R20" s="143" t="s">
        <v>42</v>
      </c>
      <c r="S20" s="143"/>
      <c r="T20" s="143"/>
      <c r="U20" s="4"/>
    </row>
    <row r="21" spans="1:22" ht="30" customHeight="1">
      <c r="A21" s="146" t="s">
        <v>43</v>
      </c>
      <c r="B21" s="149" t="s">
        <v>44</v>
      </c>
      <c r="C21" s="150"/>
      <c r="D21" s="151"/>
      <c r="E21" s="40" t="s">
        <v>45</v>
      </c>
      <c r="F21" s="154"/>
      <c r="G21" s="154"/>
      <c r="H21" s="154"/>
      <c r="I21" s="154"/>
      <c r="J21" s="154"/>
      <c r="K21" s="41" t="s">
        <v>24</v>
      </c>
      <c r="L21" s="152" t="s">
        <v>46</v>
      </c>
      <c r="M21" s="152"/>
      <c r="N21" s="152"/>
      <c r="O21" s="152"/>
      <c r="P21" s="152"/>
      <c r="Q21" s="152"/>
      <c r="R21" s="152"/>
      <c r="S21" s="152"/>
      <c r="T21" s="152"/>
      <c r="U21" s="153"/>
      <c r="V21" s="71"/>
    </row>
    <row r="22" spans="1:22" ht="30" customHeight="1">
      <c r="A22" s="147"/>
      <c r="B22" s="149" t="s">
        <v>47</v>
      </c>
      <c r="C22" s="150"/>
      <c r="D22" s="151"/>
      <c r="E22" s="40" t="s">
        <v>45</v>
      </c>
      <c r="F22" s="155"/>
      <c r="G22" s="155"/>
      <c r="H22" s="155"/>
      <c r="I22" s="155"/>
      <c r="J22" s="155"/>
      <c r="K22" s="41" t="s">
        <v>24</v>
      </c>
      <c r="L22" s="149" t="s">
        <v>48</v>
      </c>
      <c r="M22" s="150"/>
      <c r="N22" s="151"/>
      <c r="O22" s="40" t="s">
        <v>45</v>
      </c>
      <c r="P22" s="155"/>
      <c r="Q22" s="155"/>
      <c r="R22" s="155"/>
      <c r="S22" s="155"/>
      <c r="T22" s="155"/>
      <c r="U22" s="43" t="s">
        <v>24</v>
      </c>
      <c r="V22" s="72"/>
    </row>
    <row r="23" spans="1:22" ht="30" customHeight="1">
      <c r="A23" s="148"/>
      <c r="B23" s="149" t="s">
        <v>49</v>
      </c>
      <c r="C23" s="150"/>
      <c r="D23" s="151"/>
      <c r="E23" s="40" t="s">
        <v>45</v>
      </c>
      <c r="F23" s="155"/>
      <c r="G23" s="155"/>
      <c r="H23" s="155"/>
      <c r="I23" s="155"/>
      <c r="J23" s="155"/>
      <c r="K23" s="41" t="s">
        <v>24</v>
      </c>
      <c r="L23" s="156" t="s">
        <v>50</v>
      </c>
      <c r="M23" s="157"/>
      <c r="N23" s="157"/>
      <c r="O23" s="40" t="s">
        <v>45</v>
      </c>
      <c r="P23" s="155"/>
      <c r="Q23" s="155"/>
      <c r="R23" s="155"/>
      <c r="S23" s="155"/>
      <c r="T23" s="155"/>
      <c r="U23" s="43" t="s">
        <v>24</v>
      </c>
      <c r="V23" s="72"/>
    </row>
    <row r="24" spans="1:22" ht="36" customHeight="1">
      <c r="A24" s="122" t="s">
        <v>51</v>
      </c>
      <c r="B24" s="63" t="s">
        <v>11</v>
      </c>
      <c r="C24" s="129" t="s">
        <v>301</v>
      </c>
      <c r="D24" s="130"/>
      <c r="E24" s="130"/>
      <c r="F24" s="131"/>
      <c r="G24" s="66" t="s">
        <v>11</v>
      </c>
      <c r="H24" s="132" t="s">
        <v>302</v>
      </c>
      <c r="I24" s="133"/>
      <c r="J24" s="132"/>
      <c r="K24" s="132"/>
      <c r="L24" s="132"/>
      <c r="M24" s="132"/>
      <c r="N24" s="132"/>
      <c r="O24" s="132"/>
      <c r="P24" s="132"/>
      <c r="Q24" s="132"/>
      <c r="R24" s="132"/>
      <c r="S24" s="134" t="s">
        <v>319</v>
      </c>
      <c r="T24" s="135"/>
      <c r="U24" s="136"/>
      <c r="V24" s="73"/>
    </row>
    <row r="25" spans="1:22" ht="18" customHeight="1">
      <c r="A25" s="122"/>
      <c r="B25" s="137" t="s">
        <v>20</v>
      </c>
      <c r="C25" s="130" t="s">
        <v>298</v>
      </c>
      <c r="D25" s="130"/>
      <c r="E25" s="130"/>
      <c r="F25" s="131"/>
      <c r="G25" s="66" t="s">
        <v>11</v>
      </c>
      <c r="H25" s="132" t="s">
        <v>299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4" t="s">
        <v>319</v>
      </c>
      <c r="T25" s="135"/>
      <c r="U25" s="136"/>
      <c r="V25" s="73"/>
    </row>
    <row r="26" spans="1:22" ht="18" customHeight="1">
      <c r="A26" s="122"/>
      <c r="B26" s="138"/>
      <c r="C26" s="141"/>
      <c r="D26" s="141"/>
      <c r="E26" s="141"/>
      <c r="F26" s="142"/>
      <c r="G26" s="66" t="s">
        <v>11</v>
      </c>
      <c r="H26" s="132" t="s">
        <v>300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92" t="s">
        <v>320</v>
      </c>
      <c r="T26" s="193"/>
      <c r="U26" s="194"/>
      <c r="V26" s="73"/>
    </row>
    <row r="27" spans="1:22" ht="20.100000000000001" customHeight="1">
      <c r="A27" s="122"/>
      <c r="B27" s="115" t="s">
        <v>52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74"/>
    </row>
    <row r="28" spans="1:22" ht="150" customHeight="1">
      <c r="A28" s="122"/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0"/>
      <c r="V28" s="75"/>
    </row>
    <row r="29" spans="1:22" ht="50.1" customHeight="1">
      <c r="A29" s="121" t="s">
        <v>53</v>
      </c>
      <c r="B29" s="124" t="s">
        <v>54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/>
      <c r="V29" s="76"/>
    </row>
    <row r="30" spans="1:22" ht="30" customHeight="1">
      <c r="A30" s="122"/>
      <c r="J30" s="127" t="s">
        <v>55</v>
      </c>
      <c r="K30" s="127"/>
      <c r="L30" s="127"/>
      <c r="M30" s="127"/>
      <c r="N30" s="128"/>
      <c r="O30" s="128"/>
      <c r="P30" s="128"/>
      <c r="Q30" s="128"/>
      <c r="R30" s="128"/>
      <c r="S30" s="128"/>
      <c r="T30" s="24" t="s">
        <v>56</v>
      </c>
      <c r="U30" s="22"/>
    </row>
    <row r="31" spans="1:22" ht="9.9499999999999993" customHeight="1">
      <c r="A31" s="12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spans="1:22" ht="20.100000000000001" customHeight="1">
      <c r="A32" s="2" t="s">
        <v>57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4">
    <mergeCell ref="B15:C15"/>
    <mergeCell ref="K15:L15"/>
    <mergeCell ref="A16:A19"/>
    <mergeCell ref="C16:O16"/>
    <mergeCell ref="P16:U16"/>
    <mergeCell ref="C17:D17"/>
    <mergeCell ref="F17:G17"/>
    <mergeCell ref="J17:K17"/>
    <mergeCell ref="M17:N17"/>
    <mergeCell ref="P17:U17"/>
    <mergeCell ref="C18:U18"/>
    <mergeCell ref="C19:U19"/>
    <mergeCell ref="A11:A12"/>
    <mergeCell ref="C11:U11"/>
    <mergeCell ref="C12:U12"/>
    <mergeCell ref="A13:A14"/>
    <mergeCell ref="C13:N13"/>
    <mergeCell ref="O13:T13"/>
    <mergeCell ref="C14:U14"/>
    <mergeCell ref="A21:A23"/>
    <mergeCell ref="B21:D21"/>
    <mergeCell ref="L21:U21"/>
    <mergeCell ref="B22:D22"/>
    <mergeCell ref="L22:N22"/>
    <mergeCell ref="B23:D23"/>
    <mergeCell ref="F21:J21"/>
    <mergeCell ref="F22:J22"/>
    <mergeCell ref="F23:J23"/>
    <mergeCell ref="P22:T22"/>
    <mergeCell ref="L23:N23"/>
    <mergeCell ref="P23:T23"/>
    <mergeCell ref="D20:F20"/>
    <mergeCell ref="G20:I20"/>
    <mergeCell ref="C25:F26"/>
    <mergeCell ref="H25:R25"/>
    <mergeCell ref="S25:U25"/>
    <mergeCell ref="H26:R26"/>
    <mergeCell ref="S26:U26"/>
    <mergeCell ref="K20:N20"/>
    <mergeCell ref="O20:Q20"/>
    <mergeCell ref="R20:T20"/>
    <mergeCell ref="B20:C20"/>
    <mergeCell ref="B27:U27"/>
    <mergeCell ref="B28:U28"/>
    <mergeCell ref="A29:A31"/>
    <mergeCell ref="B29:U29"/>
    <mergeCell ref="J30:M30"/>
    <mergeCell ref="N30:S30"/>
    <mergeCell ref="A24:A28"/>
    <mergeCell ref="C24:F24"/>
    <mergeCell ref="H24:R24"/>
    <mergeCell ref="S24:U24"/>
    <mergeCell ref="B25:B26"/>
    <mergeCell ref="X1:Z1"/>
    <mergeCell ref="B8:C10"/>
    <mergeCell ref="D9:H10"/>
    <mergeCell ref="I9:M10"/>
    <mergeCell ref="D7:H7"/>
    <mergeCell ref="I7:M7"/>
    <mergeCell ref="A3:U3"/>
    <mergeCell ref="L5:N5"/>
    <mergeCell ref="O5:T5"/>
    <mergeCell ref="A7:A10"/>
    <mergeCell ref="B7:C7"/>
  </mergeCells>
  <phoneticPr fontId="1"/>
  <dataValidations count="2">
    <dataValidation imeMode="halfAlpha" allowBlank="1" showInputMessage="1" showErrorMessage="1" sqref="Q10 S10 O10 D15 F15 H15 M15 O15 Q15 D20:F20 O20:Q20 AB2" xr:uid="{D7D35CFD-4CF1-4242-AF9B-F38ACE637974}"/>
    <dataValidation imeMode="fullKatakana" allowBlank="1" showInputMessage="1" showErrorMessage="1" sqref="D7:M7" xr:uid="{AED060DC-FCC6-4DDF-A45D-C706AA9BEDD2}"/>
  </dataValidations>
  <pageMargins left="0.7" right="0.7" top="0.75" bottom="0.75" header="0.3" footer="0.3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F72E62A3-5792-4B5F-A8C8-82B1EE6951B6}">
          <x14:formula1>
            <xm:f>'【編集しないでください】様式２　データ整理用タブ'!$G$2:$G$11</xm:f>
          </x14:formula1>
          <xm:sqref>F21:J21</xm:sqref>
        </x14:dataValidation>
        <x14:dataValidation type="list" allowBlank="1" showInputMessage="1" showErrorMessage="1" xr:uid="{D0545B10-4C63-4075-AEF3-1E7AA96A3312}">
          <x14:formula1>
            <xm:f>'\\172.17.9.45\5_ninyo\非常勤職員\臨時雇用関係\RPA\添付ファイルダウンロード\処理済ファイル\[（別紙様式2）短期雇用職員雇用調書（電子申請用フォーマット有）.xlsx]【編集しないでください】様式２　データ整理用タブ'!#REF!</xm:f>
          </x14:formula1>
          <xm:sqref>Q8 N8</xm:sqref>
        </x14:dataValidation>
        <x14:dataValidation type="list" allowBlank="1" showInputMessage="1" showErrorMessage="1" xr:uid="{A2C8B8AF-DE6D-49A6-A928-FE3345A116D0}">
          <x14:formula1>
            <xm:f>'【編集しないでください】様式２　データ整理用タブ'!$F$2:$F$3</xm:f>
          </x14:formula1>
          <xm:sqref>N9 Q9 B11:B14 B16 B18 B24:B26 G24:G26</xm:sqref>
        </x14:dataValidation>
        <x14:dataValidation type="list" allowBlank="1" showInputMessage="1" showErrorMessage="1" xr:uid="{D63198D0-BD06-47BA-A6E6-E7AA759CE725}">
          <x14:formula1>
            <xm:f>'【編集しないでください】様式２　データ整理用タブ'!$A$2:$A$4</xm:f>
          </x14:formula1>
          <xm:sqref>N10</xm:sqref>
        </x14:dataValidation>
        <x14:dataValidation type="list" allowBlank="1" showInputMessage="1" xr:uid="{8151F57B-4934-4193-AE8A-72C7ABE9A59C}">
          <x14:formula1>
            <xm:f>'【編集しないでください】様式２　データ整理用タブ'!$D$2:$D$68</xm:f>
          </x14:formula1>
          <xm:sqref>O5:T5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CAA9-E247-4878-8C57-DD890AAFCB83}">
  <dimension ref="A1:AB49"/>
  <sheetViews>
    <sheetView view="pageBreakPreview" zoomScaleNormal="100" zoomScaleSheetLayoutView="100" workbookViewId="0">
      <selection activeCell="O5" sqref="O5:T5"/>
    </sheetView>
  </sheetViews>
  <sheetFormatPr defaultRowHeight="13.5"/>
  <cols>
    <col min="1" max="1" width="16.125" style="1" bestFit="1" customWidth="1"/>
    <col min="2" max="21" width="3.625" style="1" customWidth="1"/>
    <col min="22" max="22" width="9" style="1" customWidth="1"/>
    <col min="23" max="27" width="9" style="1"/>
    <col min="28" max="28" width="9.5" style="1" bestFit="1" customWidth="1"/>
    <col min="29" max="16384" width="9" style="1"/>
  </cols>
  <sheetData>
    <row r="1" spans="1:28">
      <c r="A1" s="2" t="s">
        <v>0</v>
      </c>
      <c r="B1" s="2"/>
      <c r="X1" s="98" t="s">
        <v>1</v>
      </c>
      <c r="Y1" s="98"/>
      <c r="Z1" s="98"/>
      <c r="AB1" s="1" t="s">
        <v>2</v>
      </c>
    </row>
    <row r="2" spans="1:28">
      <c r="X2" s="29">
        <v>1999</v>
      </c>
      <c r="Y2" s="52" t="s">
        <v>3</v>
      </c>
      <c r="Z2" s="29" t="str">
        <f>VLOOKUP(X2,'【編集しないでください】様式２　データ整理用タブ'!B1:C75,2,0)</f>
        <v>H11</v>
      </c>
      <c r="AB2" s="56">
        <v>12345678</v>
      </c>
    </row>
    <row r="3" spans="1:28" ht="14.25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53"/>
    </row>
    <row r="5" spans="1:28">
      <c r="L5" s="109" t="s">
        <v>58</v>
      </c>
      <c r="M5" s="109"/>
      <c r="N5" s="109"/>
      <c r="O5" s="110" t="s">
        <v>59</v>
      </c>
      <c r="P5" s="110"/>
      <c r="Q5" s="110"/>
      <c r="R5" s="110"/>
      <c r="S5" s="110"/>
      <c r="T5" s="110"/>
    </row>
    <row r="6" spans="1:28" ht="24.95" customHeight="1"/>
    <row r="7" spans="1:28" ht="20.100000000000001" customHeight="1">
      <c r="A7" s="111" t="s">
        <v>6</v>
      </c>
      <c r="B7" s="113" t="s">
        <v>7</v>
      </c>
      <c r="C7" s="114"/>
      <c r="D7" s="107" t="str">
        <f>PHONETIC(D9)</f>
        <v>リュウダイ</v>
      </c>
      <c r="E7" s="107"/>
      <c r="F7" s="107"/>
      <c r="G7" s="107"/>
      <c r="H7" s="107"/>
      <c r="I7" s="107" t="str">
        <f>PHONETIC(I9)</f>
        <v>タロウ</v>
      </c>
      <c r="J7" s="107"/>
      <c r="K7" s="107"/>
      <c r="L7" s="107"/>
      <c r="M7" s="107"/>
      <c r="N7" s="34"/>
      <c r="O7" s="34"/>
      <c r="P7" s="34"/>
      <c r="Q7" s="34"/>
      <c r="R7" s="34"/>
      <c r="S7" s="34"/>
      <c r="T7" s="34"/>
      <c r="U7" s="35"/>
      <c r="V7" s="67"/>
    </row>
    <row r="8" spans="1:28">
      <c r="A8" s="112"/>
      <c r="B8" s="99" t="s">
        <v>8</v>
      </c>
      <c r="C8" s="100"/>
      <c r="D8" s="39" t="s">
        <v>9</v>
      </c>
      <c r="E8" s="3"/>
      <c r="F8" s="3"/>
      <c r="G8" s="3"/>
      <c r="H8" s="38"/>
      <c r="I8" s="38" t="s">
        <v>10</v>
      </c>
      <c r="J8" s="3"/>
      <c r="K8" s="3"/>
      <c r="L8" s="3"/>
      <c r="M8" s="3"/>
      <c r="N8" s="55"/>
      <c r="O8" s="55"/>
      <c r="P8" s="31"/>
      <c r="Q8" s="55"/>
      <c r="R8" s="55"/>
      <c r="S8" s="31"/>
      <c r="T8" s="31"/>
      <c r="U8" s="32"/>
      <c r="V8" s="36"/>
    </row>
    <row r="9" spans="1:28" ht="20.100000000000001" customHeight="1">
      <c r="A9" s="112"/>
      <c r="B9" s="101"/>
      <c r="C9" s="102"/>
      <c r="D9" s="105" t="s">
        <v>60</v>
      </c>
      <c r="E9" s="105"/>
      <c r="F9" s="105"/>
      <c r="G9" s="105"/>
      <c r="H9" s="105"/>
      <c r="I9" s="105" t="s">
        <v>61</v>
      </c>
      <c r="J9" s="105"/>
      <c r="K9" s="105"/>
      <c r="L9" s="105"/>
      <c r="M9" s="105"/>
      <c r="N9" s="61" t="s">
        <v>62</v>
      </c>
      <c r="O9" s="52" t="s">
        <v>12</v>
      </c>
      <c r="P9" s="36"/>
      <c r="Q9" s="61" t="s">
        <v>11</v>
      </c>
      <c r="R9" s="52" t="s">
        <v>13</v>
      </c>
      <c r="S9" s="36"/>
      <c r="T9" s="36"/>
      <c r="U9" s="37"/>
      <c r="V9" s="36"/>
    </row>
    <row r="10" spans="1:28" ht="20.100000000000001" customHeight="1">
      <c r="A10" s="112"/>
      <c r="B10" s="103"/>
      <c r="C10" s="104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62" t="s">
        <v>14</v>
      </c>
      <c r="O10" s="62">
        <v>3</v>
      </c>
      <c r="P10" s="27" t="s">
        <v>15</v>
      </c>
      <c r="Q10" s="62">
        <v>4</v>
      </c>
      <c r="R10" s="27" t="s">
        <v>16</v>
      </c>
      <c r="S10" s="62">
        <v>5</v>
      </c>
      <c r="T10" s="27" t="s">
        <v>17</v>
      </c>
      <c r="U10" s="33"/>
      <c r="V10" s="68"/>
    </row>
    <row r="11" spans="1:28" ht="20.100000000000001" customHeight="1">
      <c r="A11" s="111" t="s">
        <v>18</v>
      </c>
      <c r="B11" s="63" t="s">
        <v>62</v>
      </c>
      <c r="C11" s="130" t="s">
        <v>63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  <c r="V11" s="54"/>
    </row>
    <row r="12" spans="1:28" ht="20.100000000000001" customHeight="1">
      <c r="A12" s="112"/>
      <c r="B12" s="64" t="s">
        <v>11</v>
      </c>
      <c r="C12" s="133" t="s">
        <v>21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58"/>
      <c r="V12" s="54"/>
    </row>
    <row r="13" spans="1:28" ht="20.100000000000001" customHeight="1">
      <c r="A13" s="111" t="s">
        <v>22</v>
      </c>
      <c r="B13" s="63" t="s">
        <v>62</v>
      </c>
      <c r="C13" s="159" t="s">
        <v>23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60" t="s">
        <v>64</v>
      </c>
      <c r="P13" s="160"/>
      <c r="Q13" s="160"/>
      <c r="R13" s="160"/>
      <c r="S13" s="160"/>
      <c r="T13" s="160"/>
      <c r="U13" s="25" t="s">
        <v>24</v>
      </c>
      <c r="V13" s="48"/>
    </row>
    <row r="14" spans="1:28" ht="20.100000000000001" customHeight="1">
      <c r="A14" s="112"/>
      <c r="B14" s="64" t="s">
        <v>20</v>
      </c>
      <c r="C14" s="133" t="s">
        <v>25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58"/>
      <c r="V14" s="54"/>
    </row>
    <row r="15" spans="1:28" ht="39.950000000000003" customHeight="1">
      <c r="A15" s="26" t="s">
        <v>26</v>
      </c>
      <c r="B15" s="161" t="s">
        <v>27</v>
      </c>
      <c r="C15" s="143"/>
      <c r="D15" s="65">
        <v>1</v>
      </c>
      <c r="E15" s="8" t="s">
        <v>15</v>
      </c>
      <c r="F15" s="65">
        <v>5</v>
      </c>
      <c r="G15" s="8" t="s">
        <v>16</v>
      </c>
      <c r="H15" s="65">
        <v>10</v>
      </c>
      <c r="I15" s="8" t="s">
        <v>28</v>
      </c>
      <c r="J15" s="8" t="s">
        <v>29</v>
      </c>
      <c r="K15" s="143" t="s">
        <v>27</v>
      </c>
      <c r="L15" s="143"/>
      <c r="M15" s="65">
        <v>1</v>
      </c>
      <c r="N15" s="8" t="s">
        <v>15</v>
      </c>
      <c r="O15" s="65">
        <v>5</v>
      </c>
      <c r="P15" s="8" t="s">
        <v>16</v>
      </c>
      <c r="Q15" s="65">
        <v>31</v>
      </c>
      <c r="R15" s="8" t="s">
        <v>28</v>
      </c>
      <c r="S15" s="8"/>
      <c r="T15" s="8"/>
      <c r="U15" s="9"/>
    </row>
    <row r="16" spans="1:28" ht="20.100000000000001" customHeight="1">
      <c r="A16" s="146" t="s">
        <v>30</v>
      </c>
      <c r="B16" s="63" t="s">
        <v>62</v>
      </c>
      <c r="C16" s="130" t="s">
        <v>31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64" t="s">
        <v>32</v>
      </c>
      <c r="Q16" s="164"/>
      <c r="R16" s="164"/>
      <c r="S16" s="164"/>
      <c r="T16" s="164"/>
      <c r="U16" s="165"/>
      <c r="V16" s="69"/>
    </row>
    <row r="17" spans="1:22" ht="20.100000000000001" customHeight="1">
      <c r="A17" s="162"/>
      <c r="B17" s="5"/>
      <c r="C17" s="166">
        <v>13</v>
      </c>
      <c r="D17" s="166"/>
      <c r="E17" s="6" t="s">
        <v>33</v>
      </c>
      <c r="F17" s="166" t="s">
        <v>65</v>
      </c>
      <c r="G17" s="166"/>
      <c r="H17" s="6" t="s">
        <v>34</v>
      </c>
      <c r="I17" s="6" t="s">
        <v>29</v>
      </c>
      <c r="J17" s="166">
        <v>15</v>
      </c>
      <c r="K17" s="166"/>
      <c r="L17" s="6" t="s">
        <v>33</v>
      </c>
      <c r="M17" s="166" t="s">
        <v>65</v>
      </c>
      <c r="N17" s="166"/>
      <c r="O17" s="6" t="s">
        <v>34</v>
      </c>
      <c r="P17" s="167" t="s">
        <v>66</v>
      </c>
      <c r="Q17" s="167"/>
      <c r="R17" s="167"/>
      <c r="S17" s="167"/>
      <c r="T17" s="167"/>
      <c r="U17" s="168"/>
      <c r="V17" s="70"/>
    </row>
    <row r="18" spans="1:22" ht="20.100000000000001" customHeight="1">
      <c r="A18" s="162"/>
      <c r="B18" s="63" t="s">
        <v>11</v>
      </c>
      <c r="C18" s="130" t="s">
        <v>36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  <c r="V18" s="54"/>
    </row>
    <row r="19" spans="1:22" ht="20.100000000000001" customHeight="1">
      <c r="A19" s="163"/>
      <c r="B19" s="5"/>
      <c r="C19" s="133" t="s">
        <v>37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58"/>
      <c r="V19" s="54"/>
    </row>
    <row r="20" spans="1:22" ht="39.950000000000003" customHeight="1">
      <c r="A20" s="23" t="s">
        <v>38</v>
      </c>
      <c r="B20" s="145" t="s">
        <v>39</v>
      </c>
      <c r="C20" s="140"/>
      <c r="D20" s="139">
        <v>20</v>
      </c>
      <c r="E20" s="139"/>
      <c r="F20" s="139"/>
      <c r="G20" s="140" t="s">
        <v>40</v>
      </c>
      <c r="H20" s="140"/>
      <c r="I20" s="140"/>
      <c r="J20" s="3"/>
      <c r="K20" s="143" t="s">
        <v>41</v>
      </c>
      <c r="L20" s="143"/>
      <c r="M20" s="143"/>
      <c r="N20" s="143"/>
      <c r="O20" s="144">
        <v>6</v>
      </c>
      <c r="P20" s="144"/>
      <c r="Q20" s="144"/>
      <c r="R20" s="143" t="s">
        <v>42</v>
      </c>
      <c r="S20" s="143"/>
      <c r="T20" s="143"/>
      <c r="U20" s="4"/>
    </row>
    <row r="21" spans="1:22" ht="30" customHeight="1">
      <c r="A21" s="146" t="s">
        <v>43</v>
      </c>
      <c r="B21" s="149" t="s">
        <v>44</v>
      </c>
      <c r="C21" s="150"/>
      <c r="D21" s="151"/>
      <c r="E21" s="40" t="s">
        <v>45</v>
      </c>
      <c r="F21" s="154" t="s">
        <v>67</v>
      </c>
      <c r="G21" s="154"/>
      <c r="H21" s="154"/>
      <c r="I21" s="154"/>
      <c r="J21" s="154"/>
      <c r="K21" s="41" t="s">
        <v>24</v>
      </c>
      <c r="L21" s="152" t="s">
        <v>46</v>
      </c>
      <c r="M21" s="152"/>
      <c r="N21" s="152"/>
      <c r="O21" s="152"/>
      <c r="P21" s="152"/>
      <c r="Q21" s="152"/>
      <c r="R21" s="152"/>
      <c r="S21" s="152"/>
      <c r="T21" s="152"/>
      <c r="U21" s="153"/>
      <c r="V21" s="71"/>
    </row>
    <row r="22" spans="1:22" ht="30" customHeight="1">
      <c r="A22" s="147"/>
      <c r="B22" s="149" t="s">
        <v>47</v>
      </c>
      <c r="C22" s="150"/>
      <c r="D22" s="151"/>
      <c r="E22" s="40" t="s">
        <v>45</v>
      </c>
      <c r="F22" s="175" t="s">
        <v>68</v>
      </c>
      <c r="G22" s="175"/>
      <c r="H22" s="175"/>
      <c r="I22" s="175"/>
      <c r="J22" s="175"/>
      <c r="K22" s="41" t="s">
        <v>24</v>
      </c>
      <c r="L22" s="149" t="s">
        <v>48</v>
      </c>
      <c r="M22" s="150"/>
      <c r="N22" s="151"/>
      <c r="O22" s="40" t="s">
        <v>45</v>
      </c>
      <c r="P22" s="175" t="s">
        <v>69</v>
      </c>
      <c r="Q22" s="175"/>
      <c r="R22" s="175"/>
      <c r="S22" s="175"/>
      <c r="T22" s="175"/>
      <c r="U22" s="43" t="s">
        <v>24</v>
      </c>
      <c r="V22" s="72"/>
    </row>
    <row r="23" spans="1:22" ht="30" customHeight="1">
      <c r="A23" s="148"/>
      <c r="B23" s="149" t="s">
        <v>49</v>
      </c>
      <c r="C23" s="150"/>
      <c r="D23" s="151"/>
      <c r="E23" s="40" t="s">
        <v>45</v>
      </c>
      <c r="F23" s="175" t="s">
        <v>70</v>
      </c>
      <c r="G23" s="175"/>
      <c r="H23" s="175"/>
      <c r="I23" s="175"/>
      <c r="J23" s="175"/>
      <c r="K23" s="41" t="s">
        <v>24</v>
      </c>
      <c r="L23" s="156" t="s">
        <v>50</v>
      </c>
      <c r="M23" s="157"/>
      <c r="N23" s="157"/>
      <c r="O23" s="40" t="s">
        <v>45</v>
      </c>
      <c r="P23" s="175" t="s">
        <v>71</v>
      </c>
      <c r="Q23" s="175"/>
      <c r="R23" s="175"/>
      <c r="S23" s="175"/>
      <c r="T23" s="175"/>
      <c r="U23" s="43" t="s">
        <v>24</v>
      </c>
      <c r="V23" s="72"/>
    </row>
    <row r="24" spans="1:22" ht="36" customHeight="1">
      <c r="A24" s="122" t="s">
        <v>51</v>
      </c>
      <c r="B24" s="63" t="s">
        <v>11</v>
      </c>
      <c r="C24" s="129" t="s">
        <v>301</v>
      </c>
      <c r="D24" s="130"/>
      <c r="E24" s="130"/>
      <c r="F24" s="131"/>
      <c r="G24" s="66" t="s">
        <v>11</v>
      </c>
      <c r="H24" s="132" t="s">
        <v>302</v>
      </c>
      <c r="I24" s="133"/>
      <c r="J24" s="132"/>
      <c r="K24" s="132"/>
      <c r="L24" s="132"/>
      <c r="M24" s="132"/>
      <c r="N24" s="132"/>
      <c r="O24" s="132"/>
      <c r="P24" s="132"/>
      <c r="Q24" s="132"/>
      <c r="R24" s="132"/>
      <c r="S24" s="134" t="s">
        <v>319</v>
      </c>
      <c r="T24" s="135"/>
      <c r="U24" s="136"/>
      <c r="V24" s="73"/>
    </row>
    <row r="25" spans="1:22" ht="18" customHeight="1">
      <c r="A25" s="122"/>
      <c r="B25" s="137" t="s">
        <v>62</v>
      </c>
      <c r="C25" s="130" t="s">
        <v>298</v>
      </c>
      <c r="D25" s="130"/>
      <c r="E25" s="130"/>
      <c r="F25" s="131"/>
      <c r="G25" s="66" t="s">
        <v>62</v>
      </c>
      <c r="H25" s="132" t="s">
        <v>299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4" t="s">
        <v>319</v>
      </c>
      <c r="T25" s="135"/>
      <c r="U25" s="136"/>
      <c r="V25" s="73"/>
    </row>
    <row r="26" spans="1:22" ht="18" customHeight="1">
      <c r="A26" s="122"/>
      <c r="B26" s="138"/>
      <c r="C26" s="141"/>
      <c r="D26" s="141"/>
      <c r="E26" s="141"/>
      <c r="F26" s="142"/>
      <c r="G26" s="66" t="s">
        <v>11</v>
      </c>
      <c r="H26" s="132" t="s">
        <v>300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92" t="s">
        <v>320</v>
      </c>
      <c r="T26" s="193"/>
      <c r="U26" s="194"/>
      <c r="V26" s="73"/>
    </row>
    <row r="27" spans="1:22" ht="20.100000000000001" customHeight="1">
      <c r="A27" s="122"/>
      <c r="B27" s="115" t="s">
        <v>52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74"/>
    </row>
    <row r="28" spans="1:22" ht="150" customHeight="1">
      <c r="A28" s="122"/>
      <c r="B28" s="169" t="s">
        <v>72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1"/>
      <c r="V28" s="75"/>
    </row>
    <row r="29" spans="1:22" ht="50.1" customHeight="1">
      <c r="A29" s="121" t="s">
        <v>53</v>
      </c>
      <c r="B29" s="172" t="s">
        <v>54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V29" s="76"/>
    </row>
    <row r="30" spans="1:22" ht="30" customHeight="1">
      <c r="A30" s="122"/>
      <c r="J30" s="127" t="s">
        <v>55</v>
      </c>
      <c r="K30" s="127"/>
      <c r="L30" s="127"/>
      <c r="M30" s="127"/>
      <c r="N30" s="128" t="s">
        <v>73</v>
      </c>
      <c r="O30" s="128"/>
      <c r="P30" s="128"/>
      <c r="Q30" s="128"/>
      <c r="R30" s="128"/>
      <c r="S30" s="128"/>
      <c r="T30" s="24" t="s">
        <v>56</v>
      </c>
      <c r="U30" s="22"/>
    </row>
    <row r="31" spans="1:22" ht="9.9499999999999993" customHeight="1">
      <c r="A31" s="12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spans="1:22" ht="20.100000000000001" customHeight="1">
      <c r="A32" s="2" t="s">
        <v>57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4">
    <mergeCell ref="X1:Z1"/>
    <mergeCell ref="A3:U3"/>
    <mergeCell ref="L5:N5"/>
    <mergeCell ref="O5:T5"/>
    <mergeCell ref="A7:A10"/>
    <mergeCell ref="B7:C7"/>
    <mergeCell ref="D7:H7"/>
    <mergeCell ref="I7:M7"/>
    <mergeCell ref="B8:C10"/>
    <mergeCell ref="D9:H10"/>
    <mergeCell ref="I9:M10"/>
    <mergeCell ref="A11:A12"/>
    <mergeCell ref="C11:U11"/>
    <mergeCell ref="C12:U12"/>
    <mergeCell ref="A13:A14"/>
    <mergeCell ref="C13:N13"/>
    <mergeCell ref="O13:T13"/>
    <mergeCell ref="C14:U14"/>
    <mergeCell ref="B15:C15"/>
    <mergeCell ref="K15:L15"/>
    <mergeCell ref="A16:A19"/>
    <mergeCell ref="C16:O16"/>
    <mergeCell ref="P16:U16"/>
    <mergeCell ref="C17:D17"/>
    <mergeCell ref="F17:G17"/>
    <mergeCell ref="J17:K17"/>
    <mergeCell ref="M17:N17"/>
    <mergeCell ref="P17:U17"/>
    <mergeCell ref="C18:U18"/>
    <mergeCell ref="C19:U19"/>
    <mergeCell ref="R20:T20"/>
    <mergeCell ref="L22:N22"/>
    <mergeCell ref="P22:T22"/>
    <mergeCell ref="B23:D23"/>
    <mergeCell ref="F23:J23"/>
    <mergeCell ref="L23:N23"/>
    <mergeCell ref="P23:T23"/>
    <mergeCell ref="B20:C20"/>
    <mergeCell ref="D20:F20"/>
    <mergeCell ref="G20:I20"/>
    <mergeCell ref="K20:N20"/>
    <mergeCell ref="O20:Q20"/>
    <mergeCell ref="A21:A23"/>
    <mergeCell ref="B21:D21"/>
    <mergeCell ref="F21:J21"/>
    <mergeCell ref="L21:U21"/>
    <mergeCell ref="B22:D22"/>
    <mergeCell ref="F22:J22"/>
    <mergeCell ref="H26:R26"/>
    <mergeCell ref="S26:U26"/>
    <mergeCell ref="B27:U27"/>
    <mergeCell ref="B28:U28"/>
    <mergeCell ref="A29:A31"/>
    <mergeCell ref="B29:U29"/>
    <mergeCell ref="J30:M30"/>
    <mergeCell ref="N30:S30"/>
    <mergeCell ref="A24:A28"/>
    <mergeCell ref="C24:F24"/>
    <mergeCell ref="H24:R24"/>
    <mergeCell ref="S24:U24"/>
    <mergeCell ref="B25:B26"/>
    <mergeCell ref="C25:F26"/>
    <mergeCell ref="H25:R25"/>
    <mergeCell ref="S25:U25"/>
  </mergeCells>
  <phoneticPr fontId="1"/>
  <dataValidations count="2">
    <dataValidation imeMode="fullKatakana" allowBlank="1" showInputMessage="1" showErrorMessage="1" sqref="D7:M7" xr:uid="{C9FFC7A5-03E4-4B3B-84EA-560BA1371E39}"/>
    <dataValidation imeMode="halfAlpha" allowBlank="1" showInputMessage="1" showErrorMessage="1" sqref="Q10 S10 O10 D15 F15 H15 M15 O15 Q15 D20:F20 O20:Q20 AB2" xr:uid="{7EDE4E1A-7384-4614-AE75-3C7E1A8693BA}"/>
  </dataValidations>
  <pageMargins left="0.7" right="0.7" top="0.75" bottom="0.75" header="0.3" footer="0.3"/>
  <pageSetup paperSize="9" scale="89" fitToWidth="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B575C4E8-2661-43E7-B277-57D3A75E319C}">
          <x14:formula1>
            <xm:f>'【編集しないでください】様式２　データ整理用タブ'!$G$2:$G$11</xm:f>
          </x14:formula1>
          <xm:sqref>F21:J21</xm:sqref>
        </x14:dataValidation>
        <x14:dataValidation type="list" allowBlank="1" showInputMessage="1" showErrorMessage="1" xr:uid="{3E96D346-DD2E-4131-BCA9-DC8CDB74BE5A}">
          <x14:formula1>
            <xm:f>'【編集しないでください】様式２　データ整理用タブ'!$F$2:$F$3</xm:f>
          </x14:formula1>
          <xm:sqref>Q8:Q9 N8:N9 B11:B14 B16 B18 B24:B26 G24:G26</xm:sqref>
        </x14:dataValidation>
        <x14:dataValidation type="list" allowBlank="1" showInputMessage="1" showErrorMessage="1" xr:uid="{35FD02C6-5086-4936-BDA4-8D36CF8CE3A3}">
          <x14:formula1>
            <xm:f>'【編集しないでください】様式２　データ整理用タブ'!$A$2:$A$3</xm:f>
          </x14:formula1>
          <xm:sqref>N10</xm:sqref>
        </x14:dataValidation>
        <x14:dataValidation type="list" allowBlank="1" showInputMessage="1" xr:uid="{E78A13A8-4F03-4BAF-AAD2-50F8F3FB65AE}">
          <x14:formula1>
            <xm:f>'【編集しないでください】様式２　データ整理用タブ'!$D$2:$D$68</xm:f>
          </x14:formula1>
          <xm:sqref>O5:T5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735E-D756-4B1E-8047-DD960A800A77}">
  <dimension ref="A1:AA42"/>
  <sheetViews>
    <sheetView view="pageBreakPreview" zoomScale="90" zoomScaleNormal="100" zoomScaleSheetLayoutView="90" workbookViewId="0">
      <selection activeCell="D5" sqref="D5:H5"/>
    </sheetView>
  </sheetViews>
  <sheetFormatPr defaultRowHeight="13.5"/>
  <cols>
    <col min="1" max="1" width="4.5" style="10" bestFit="1" customWidth="1"/>
    <col min="2" max="2" width="4.625" style="10" customWidth="1"/>
    <col min="3" max="3" width="3.5" style="10" bestFit="1" customWidth="1"/>
    <col min="4" max="4" width="4.625" style="10" customWidth="1"/>
    <col min="5" max="5" width="3.5" style="10" bestFit="1" customWidth="1"/>
    <col min="6" max="6" width="3.125" style="10" customWidth="1"/>
    <col min="7" max="7" width="3.25" style="10" customWidth="1"/>
    <col min="8" max="8" width="9.625" style="10" customWidth="1"/>
    <col min="9" max="9" width="3.5" style="10" bestFit="1" customWidth="1"/>
    <col min="10" max="11" width="9.625" style="10" customWidth="1"/>
    <col min="12" max="12" width="3.5" style="10" bestFit="1" customWidth="1"/>
    <col min="13" max="13" width="9.625" style="10" customWidth="1"/>
    <col min="14" max="14" width="3.625" style="10" customWidth="1"/>
    <col min="15" max="15" width="5.5" style="10" bestFit="1" customWidth="1"/>
    <col min="16" max="16" width="3.625" style="10" customWidth="1"/>
    <col min="17" max="17" width="3.5" style="10" bestFit="1" customWidth="1"/>
    <col min="18" max="18" width="9" style="10"/>
    <col min="19" max="27" width="9" style="10" hidden="1" customWidth="1"/>
    <col min="28" max="16384" width="9" style="10"/>
  </cols>
  <sheetData>
    <row r="1" spans="1:27">
      <c r="A1" s="181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2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7" ht="14.25">
      <c r="A3" s="182" t="s">
        <v>75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27" ht="12" customHeight="1"/>
    <row r="5" spans="1:27" ht="20.100000000000001" customHeight="1">
      <c r="A5" s="183" t="s">
        <v>76</v>
      </c>
      <c r="B5" s="183"/>
      <c r="C5" s="183"/>
      <c r="D5" s="110"/>
      <c r="E5" s="110"/>
      <c r="F5" s="110"/>
      <c r="G5" s="110"/>
      <c r="H5" s="110"/>
    </row>
    <row r="6" spans="1:27" ht="20.100000000000001" customHeight="1">
      <c r="A6" s="183" t="s">
        <v>77</v>
      </c>
      <c r="B6" s="183"/>
      <c r="C6" s="183"/>
      <c r="D6" s="20" t="s">
        <v>27</v>
      </c>
      <c r="E6" s="65"/>
      <c r="F6" s="20" t="s">
        <v>15</v>
      </c>
      <c r="G6" s="65"/>
      <c r="H6" s="20" t="s">
        <v>78</v>
      </c>
    </row>
    <row r="7" spans="1:27" ht="12" customHeight="1">
      <c r="S7" s="178" t="s">
        <v>79</v>
      </c>
      <c r="T7" s="178"/>
      <c r="U7" s="178"/>
      <c r="W7" s="178" t="s">
        <v>80</v>
      </c>
      <c r="X7" s="178"/>
      <c r="Y7" s="178"/>
      <c r="Z7" s="178"/>
      <c r="AA7" s="178"/>
    </row>
    <row r="8" spans="1:27" ht="26.25" customHeight="1">
      <c r="A8" s="49" t="s">
        <v>81</v>
      </c>
      <c r="B8" s="178" t="s">
        <v>82</v>
      </c>
      <c r="C8" s="178"/>
      <c r="D8" s="178"/>
      <c r="E8" s="178"/>
      <c r="F8" s="178"/>
      <c r="G8" s="178"/>
      <c r="H8" s="178" t="s">
        <v>83</v>
      </c>
      <c r="I8" s="178"/>
      <c r="J8" s="178"/>
      <c r="K8" s="178" t="s">
        <v>84</v>
      </c>
      <c r="L8" s="178"/>
      <c r="M8" s="184"/>
      <c r="N8" s="185" t="s">
        <v>85</v>
      </c>
      <c r="O8" s="186"/>
      <c r="P8" s="186"/>
      <c r="Q8" s="187"/>
      <c r="S8" s="58" t="s">
        <v>86</v>
      </c>
      <c r="T8" s="58" t="s">
        <v>87</v>
      </c>
      <c r="U8" s="58" t="s">
        <v>88</v>
      </c>
      <c r="W8" s="58" t="s">
        <v>89</v>
      </c>
      <c r="X8" s="58" t="s">
        <v>90</v>
      </c>
      <c r="Y8" s="58" t="s">
        <v>91</v>
      </c>
      <c r="Z8" s="58" t="s">
        <v>92</v>
      </c>
      <c r="AA8" s="86" t="s">
        <v>93</v>
      </c>
    </row>
    <row r="9" spans="1:27" ht="18" customHeight="1" thickBot="1">
      <c r="A9" s="11" t="s">
        <v>94</v>
      </c>
      <c r="B9" s="12">
        <v>5</v>
      </c>
      <c r="C9" s="13" t="s">
        <v>90</v>
      </c>
      <c r="D9" s="14">
        <v>10</v>
      </c>
      <c r="E9" s="13" t="s">
        <v>28</v>
      </c>
      <c r="F9" s="179" t="str">
        <f>IFERROR("( "&amp;AA9&amp;" )","")</f>
        <v/>
      </c>
      <c r="G9" s="180"/>
      <c r="H9" s="15">
        <v>0.41666666666666669</v>
      </c>
      <c r="I9" s="13" t="s">
        <v>29</v>
      </c>
      <c r="J9" s="16">
        <v>0.6875</v>
      </c>
      <c r="K9" s="15">
        <v>0.5</v>
      </c>
      <c r="L9" s="13" t="s">
        <v>29</v>
      </c>
      <c r="M9" s="17">
        <v>0.54166666666666663</v>
      </c>
      <c r="N9" s="12">
        <f>IFERROR(IF(U9=0,"",HOUR(U9)),"")</f>
        <v>5</v>
      </c>
      <c r="O9" s="13" t="s">
        <v>40</v>
      </c>
      <c r="P9" s="14">
        <f>IFERROR(IF(U9=0,"",MINUTE(U9)),"")</f>
        <v>30</v>
      </c>
      <c r="Q9" s="60" t="s">
        <v>34</v>
      </c>
      <c r="S9" s="59">
        <f>J9-H9</f>
        <v>0.27083333333333331</v>
      </c>
      <c r="T9" s="59">
        <f>M9-K9</f>
        <v>4.166666666666663E-2</v>
      </c>
      <c r="U9" s="59">
        <f>S9-T9</f>
        <v>0.22916666666666669</v>
      </c>
      <c r="W9" s="58" t="str">
        <f>"令和"&amp;$E$6&amp;"年"</f>
        <v>令和年</v>
      </c>
      <c r="X9" s="58" t="str">
        <f>B9&amp;"月"</f>
        <v>5月</v>
      </c>
      <c r="Y9" s="58" t="str">
        <f>D9&amp;"日"</f>
        <v>10日</v>
      </c>
      <c r="Z9" s="58" t="e">
        <f>DATEVALUE(W9&amp;X9&amp;Y9)</f>
        <v>#VALUE!</v>
      </c>
      <c r="AA9" s="58" t="e">
        <f>TEXT(Z9,"aaa")</f>
        <v>#VALUE!</v>
      </c>
    </row>
    <row r="10" spans="1:27" ht="18" customHeight="1" thickTop="1">
      <c r="A10" s="18">
        <v>1</v>
      </c>
      <c r="B10" s="77"/>
      <c r="C10" s="47" t="s">
        <v>90</v>
      </c>
      <c r="D10" s="79"/>
      <c r="E10" s="47" t="s">
        <v>28</v>
      </c>
      <c r="F10" s="189" t="str">
        <f>IFERROR("( "&amp;AA10&amp;" )","")</f>
        <v/>
      </c>
      <c r="G10" s="190"/>
      <c r="H10" s="80" t="s">
        <v>95</v>
      </c>
      <c r="I10" s="47" t="s">
        <v>29</v>
      </c>
      <c r="J10" s="82" t="s">
        <v>95</v>
      </c>
      <c r="K10" s="80" t="s">
        <v>95</v>
      </c>
      <c r="L10" s="47" t="s">
        <v>29</v>
      </c>
      <c r="M10" s="84" t="s">
        <v>95</v>
      </c>
      <c r="N10" s="77" t="str">
        <f>IFERROR(IF(U10=0,"",HOUR(U10)),"")</f>
        <v/>
      </c>
      <c r="O10" s="47" t="s">
        <v>40</v>
      </c>
      <c r="P10" s="79" t="str">
        <f>IFERROR(IF(U10=0,"",MINUTE(U10)),"")</f>
        <v/>
      </c>
      <c r="Q10" s="19" t="s">
        <v>34</v>
      </c>
      <c r="S10" s="59">
        <f>J10-H10</f>
        <v>0</v>
      </c>
      <c r="T10" s="59">
        <f>M10-K10</f>
        <v>0</v>
      </c>
      <c r="U10" s="59">
        <f>S10-T10</f>
        <v>0</v>
      </c>
      <c r="W10" s="58" t="str">
        <f t="shared" ref="W10:W39" si="0">"令和"&amp;$E$6&amp;"年"</f>
        <v>令和年</v>
      </c>
      <c r="X10" s="58" t="str">
        <f t="shared" ref="X10:X39" si="1">B10&amp;"月"</f>
        <v>月</v>
      </c>
      <c r="Y10" s="58" t="str">
        <f t="shared" ref="Y10:Y39" si="2">D10&amp;"日"</f>
        <v>日</v>
      </c>
      <c r="Z10" s="58" t="e">
        <f t="shared" ref="Z10:Z39" si="3">DATEVALUE(W10&amp;X10&amp;Y10)</f>
        <v>#VALUE!</v>
      </c>
      <c r="AA10" s="58" t="e">
        <f t="shared" ref="AA10:AA39" si="4">TEXT(Z10,"aaa")</f>
        <v>#VALUE!</v>
      </c>
    </row>
    <row r="11" spans="1:27" ht="18" customHeight="1">
      <c r="A11" s="49">
        <v>2</v>
      </c>
      <c r="B11" s="78"/>
      <c r="C11" s="50" t="s">
        <v>90</v>
      </c>
      <c r="D11" s="65"/>
      <c r="E11" s="50" t="s">
        <v>28</v>
      </c>
      <c r="F11" s="176" t="str">
        <f t="shared" ref="F11:F39" si="5">IFERROR("( "&amp;AA11&amp;" )","")</f>
        <v/>
      </c>
      <c r="G11" s="177"/>
      <c r="H11" s="81" t="s">
        <v>95</v>
      </c>
      <c r="I11" s="50" t="s">
        <v>29</v>
      </c>
      <c r="J11" s="83" t="s">
        <v>95</v>
      </c>
      <c r="K11" s="81" t="s">
        <v>95</v>
      </c>
      <c r="L11" s="50" t="s">
        <v>29</v>
      </c>
      <c r="M11" s="85" t="s">
        <v>95</v>
      </c>
      <c r="N11" s="78" t="str">
        <f t="shared" ref="N11:N39" si="6">IFERROR(IF(U11=0,"",HOUR(U11)),"")</f>
        <v/>
      </c>
      <c r="O11" s="50" t="s">
        <v>40</v>
      </c>
      <c r="P11" s="65" t="str">
        <f t="shared" ref="P11:P39" si="7">IFERROR(IF(U11=0,"",MINUTE(U11)),"")</f>
        <v/>
      </c>
      <c r="Q11" s="51" t="s">
        <v>34</v>
      </c>
      <c r="S11" s="59">
        <f t="shared" ref="S11:S39" si="8">J11-H11</f>
        <v>0</v>
      </c>
      <c r="T11" s="59">
        <f t="shared" ref="T11:T39" si="9">M11-K11</f>
        <v>0</v>
      </c>
      <c r="U11" s="59">
        <f t="shared" ref="U11:U39" si="10">S11-T11</f>
        <v>0</v>
      </c>
      <c r="W11" s="58" t="str">
        <f t="shared" si="0"/>
        <v>令和年</v>
      </c>
      <c r="X11" s="58" t="str">
        <f t="shared" si="1"/>
        <v>月</v>
      </c>
      <c r="Y11" s="58" t="str">
        <f t="shared" si="2"/>
        <v>日</v>
      </c>
      <c r="Z11" s="58" t="e">
        <f t="shared" si="3"/>
        <v>#VALUE!</v>
      </c>
      <c r="AA11" s="58" t="e">
        <f t="shared" si="4"/>
        <v>#VALUE!</v>
      </c>
    </row>
    <row r="12" spans="1:27" ht="18" customHeight="1">
      <c r="A12" s="49">
        <v>3</v>
      </c>
      <c r="B12" s="78"/>
      <c r="C12" s="50" t="s">
        <v>90</v>
      </c>
      <c r="D12" s="65"/>
      <c r="E12" s="50" t="s">
        <v>28</v>
      </c>
      <c r="F12" s="176" t="str">
        <f t="shared" si="5"/>
        <v/>
      </c>
      <c r="G12" s="177"/>
      <c r="H12" s="81" t="s">
        <v>95</v>
      </c>
      <c r="I12" s="50" t="s">
        <v>29</v>
      </c>
      <c r="J12" s="83" t="s">
        <v>95</v>
      </c>
      <c r="K12" s="81" t="s">
        <v>95</v>
      </c>
      <c r="L12" s="50" t="s">
        <v>29</v>
      </c>
      <c r="M12" s="85" t="s">
        <v>95</v>
      </c>
      <c r="N12" s="78" t="str">
        <f t="shared" si="6"/>
        <v/>
      </c>
      <c r="O12" s="50" t="s">
        <v>40</v>
      </c>
      <c r="P12" s="65" t="str">
        <f t="shared" si="7"/>
        <v/>
      </c>
      <c r="Q12" s="51" t="s">
        <v>34</v>
      </c>
      <c r="S12" s="59">
        <f t="shared" si="8"/>
        <v>0</v>
      </c>
      <c r="T12" s="59">
        <f t="shared" si="9"/>
        <v>0</v>
      </c>
      <c r="U12" s="59">
        <f t="shared" si="10"/>
        <v>0</v>
      </c>
      <c r="W12" s="58" t="str">
        <f t="shared" si="0"/>
        <v>令和年</v>
      </c>
      <c r="X12" s="58" t="str">
        <f t="shared" si="1"/>
        <v>月</v>
      </c>
      <c r="Y12" s="58" t="str">
        <f t="shared" si="2"/>
        <v>日</v>
      </c>
      <c r="Z12" s="58" t="e">
        <f t="shared" si="3"/>
        <v>#VALUE!</v>
      </c>
      <c r="AA12" s="58" t="e">
        <f t="shared" si="4"/>
        <v>#VALUE!</v>
      </c>
    </row>
    <row r="13" spans="1:27" ht="18" customHeight="1">
      <c r="A13" s="49">
        <v>4</v>
      </c>
      <c r="B13" s="78"/>
      <c r="C13" s="50" t="s">
        <v>90</v>
      </c>
      <c r="D13" s="65"/>
      <c r="E13" s="50" t="s">
        <v>28</v>
      </c>
      <c r="F13" s="176" t="str">
        <f t="shared" si="5"/>
        <v/>
      </c>
      <c r="G13" s="177"/>
      <c r="H13" s="81" t="s">
        <v>95</v>
      </c>
      <c r="I13" s="50" t="s">
        <v>29</v>
      </c>
      <c r="J13" s="83" t="s">
        <v>95</v>
      </c>
      <c r="K13" s="81" t="s">
        <v>95</v>
      </c>
      <c r="L13" s="50" t="s">
        <v>29</v>
      </c>
      <c r="M13" s="85" t="s">
        <v>95</v>
      </c>
      <c r="N13" s="78" t="str">
        <f t="shared" si="6"/>
        <v/>
      </c>
      <c r="O13" s="50" t="s">
        <v>40</v>
      </c>
      <c r="P13" s="65" t="str">
        <f t="shared" si="7"/>
        <v/>
      </c>
      <c r="Q13" s="51" t="s">
        <v>34</v>
      </c>
      <c r="S13" s="59">
        <f t="shared" si="8"/>
        <v>0</v>
      </c>
      <c r="T13" s="59">
        <f t="shared" si="9"/>
        <v>0</v>
      </c>
      <c r="U13" s="59">
        <f t="shared" si="10"/>
        <v>0</v>
      </c>
      <c r="W13" s="58" t="str">
        <f t="shared" si="0"/>
        <v>令和年</v>
      </c>
      <c r="X13" s="58" t="str">
        <f t="shared" si="1"/>
        <v>月</v>
      </c>
      <c r="Y13" s="58" t="str">
        <f t="shared" si="2"/>
        <v>日</v>
      </c>
      <c r="Z13" s="58" t="e">
        <f t="shared" si="3"/>
        <v>#VALUE!</v>
      </c>
      <c r="AA13" s="58" t="e">
        <f t="shared" si="4"/>
        <v>#VALUE!</v>
      </c>
    </row>
    <row r="14" spans="1:27" ht="18" customHeight="1">
      <c r="A14" s="49">
        <v>5</v>
      </c>
      <c r="B14" s="78"/>
      <c r="C14" s="50" t="s">
        <v>90</v>
      </c>
      <c r="D14" s="65"/>
      <c r="E14" s="50" t="s">
        <v>28</v>
      </c>
      <c r="F14" s="176" t="str">
        <f t="shared" si="5"/>
        <v/>
      </c>
      <c r="G14" s="177"/>
      <c r="H14" s="81" t="s">
        <v>95</v>
      </c>
      <c r="I14" s="50" t="s">
        <v>29</v>
      </c>
      <c r="J14" s="83" t="s">
        <v>95</v>
      </c>
      <c r="K14" s="81" t="s">
        <v>95</v>
      </c>
      <c r="L14" s="50" t="s">
        <v>29</v>
      </c>
      <c r="M14" s="85" t="s">
        <v>95</v>
      </c>
      <c r="N14" s="78" t="str">
        <f>IFERROR(IF(U14=0,"",HOUR(U14)),"")</f>
        <v/>
      </c>
      <c r="O14" s="50" t="s">
        <v>40</v>
      </c>
      <c r="P14" s="65" t="str">
        <f>IFERROR(IF(U14=0,"",MINUTE(U14)),"")</f>
        <v/>
      </c>
      <c r="Q14" s="51" t="s">
        <v>34</v>
      </c>
      <c r="S14" s="59">
        <f t="shared" si="8"/>
        <v>0</v>
      </c>
      <c r="T14" s="59">
        <f t="shared" si="9"/>
        <v>0</v>
      </c>
      <c r="U14" s="59">
        <f t="shared" si="10"/>
        <v>0</v>
      </c>
      <c r="W14" s="58" t="str">
        <f t="shared" si="0"/>
        <v>令和年</v>
      </c>
      <c r="X14" s="58" t="str">
        <f t="shared" si="1"/>
        <v>月</v>
      </c>
      <c r="Y14" s="58" t="str">
        <f t="shared" si="2"/>
        <v>日</v>
      </c>
      <c r="Z14" s="58" t="e">
        <f t="shared" si="3"/>
        <v>#VALUE!</v>
      </c>
      <c r="AA14" s="58" t="e">
        <f t="shared" si="4"/>
        <v>#VALUE!</v>
      </c>
    </row>
    <row r="15" spans="1:27" ht="18" customHeight="1">
      <c r="A15" s="49">
        <v>6</v>
      </c>
      <c r="B15" s="78"/>
      <c r="C15" s="50" t="s">
        <v>90</v>
      </c>
      <c r="D15" s="65"/>
      <c r="E15" s="50" t="s">
        <v>28</v>
      </c>
      <c r="F15" s="176" t="str">
        <f t="shared" si="5"/>
        <v/>
      </c>
      <c r="G15" s="177"/>
      <c r="H15" s="81" t="s">
        <v>95</v>
      </c>
      <c r="I15" s="50" t="s">
        <v>29</v>
      </c>
      <c r="J15" s="83" t="s">
        <v>95</v>
      </c>
      <c r="K15" s="81" t="s">
        <v>95</v>
      </c>
      <c r="L15" s="50" t="s">
        <v>29</v>
      </c>
      <c r="M15" s="85" t="s">
        <v>95</v>
      </c>
      <c r="N15" s="78" t="str">
        <f t="shared" si="6"/>
        <v/>
      </c>
      <c r="O15" s="50" t="s">
        <v>40</v>
      </c>
      <c r="P15" s="65" t="str">
        <f t="shared" si="7"/>
        <v/>
      </c>
      <c r="Q15" s="51" t="s">
        <v>34</v>
      </c>
      <c r="S15" s="59">
        <f t="shared" si="8"/>
        <v>0</v>
      </c>
      <c r="T15" s="59">
        <f t="shared" si="9"/>
        <v>0</v>
      </c>
      <c r="U15" s="59">
        <f t="shared" si="10"/>
        <v>0</v>
      </c>
      <c r="W15" s="58" t="str">
        <f t="shared" si="0"/>
        <v>令和年</v>
      </c>
      <c r="X15" s="58" t="str">
        <f t="shared" si="1"/>
        <v>月</v>
      </c>
      <c r="Y15" s="58" t="str">
        <f t="shared" si="2"/>
        <v>日</v>
      </c>
      <c r="Z15" s="58" t="e">
        <f t="shared" si="3"/>
        <v>#VALUE!</v>
      </c>
      <c r="AA15" s="58" t="e">
        <f t="shared" si="4"/>
        <v>#VALUE!</v>
      </c>
    </row>
    <row r="16" spans="1:27" ht="18" customHeight="1">
      <c r="A16" s="49">
        <v>7</v>
      </c>
      <c r="B16" s="78"/>
      <c r="C16" s="50" t="s">
        <v>90</v>
      </c>
      <c r="D16" s="65"/>
      <c r="E16" s="50" t="s">
        <v>28</v>
      </c>
      <c r="F16" s="176" t="str">
        <f t="shared" si="5"/>
        <v/>
      </c>
      <c r="G16" s="177"/>
      <c r="H16" s="81" t="s">
        <v>95</v>
      </c>
      <c r="I16" s="50" t="s">
        <v>29</v>
      </c>
      <c r="J16" s="83" t="s">
        <v>95</v>
      </c>
      <c r="K16" s="81" t="s">
        <v>95</v>
      </c>
      <c r="L16" s="50" t="s">
        <v>29</v>
      </c>
      <c r="M16" s="85" t="s">
        <v>95</v>
      </c>
      <c r="N16" s="78" t="str">
        <f t="shared" si="6"/>
        <v/>
      </c>
      <c r="O16" s="50" t="s">
        <v>40</v>
      </c>
      <c r="P16" s="65" t="str">
        <f t="shared" si="7"/>
        <v/>
      </c>
      <c r="Q16" s="51" t="s">
        <v>34</v>
      </c>
      <c r="S16" s="59">
        <f t="shared" si="8"/>
        <v>0</v>
      </c>
      <c r="T16" s="59">
        <f t="shared" si="9"/>
        <v>0</v>
      </c>
      <c r="U16" s="59">
        <f t="shared" si="10"/>
        <v>0</v>
      </c>
      <c r="W16" s="58" t="str">
        <f t="shared" si="0"/>
        <v>令和年</v>
      </c>
      <c r="X16" s="58" t="str">
        <f t="shared" si="1"/>
        <v>月</v>
      </c>
      <c r="Y16" s="58" t="str">
        <f t="shared" si="2"/>
        <v>日</v>
      </c>
      <c r="Z16" s="58" t="e">
        <f t="shared" si="3"/>
        <v>#VALUE!</v>
      </c>
      <c r="AA16" s="58" t="e">
        <f t="shared" si="4"/>
        <v>#VALUE!</v>
      </c>
    </row>
    <row r="17" spans="1:27" ht="18" customHeight="1">
      <c r="A17" s="49">
        <v>8</v>
      </c>
      <c r="B17" s="78"/>
      <c r="C17" s="50" t="s">
        <v>90</v>
      </c>
      <c r="D17" s="65"/>
      <c r="E17" s="50" t="s">
        <v>28</v>
      </c>
      <c r="F17" s="176" t="str">
        <f t="shared" si="5"/>
        <v/>
      </c>
      <c r="G17" s="177"/>
      <c r="H17" s="81" t="s">
        <v>95</v>
      </c>
      <c r="I17" s="50" t="s">
        <v>29</v>
      </c>
      <c r="J17" s="83" t="s">
        <v>95</v>
      </c>
      <c r="K17" s="81" t="s">
        <v>95</v>
      </c>
      <c r="L17" s="50" t="s">
        <v>29</v>
      </c>
      <c r="M17" s="85" t="s">
        <v>95</v>
      </c>
      <c r="N17" s="78" t="str">
        <f t="shared" si="6"/>
        <v/>
      </c>
      <c r="O17" s="50" t="s">
        <v>40</v>
      </c>
      <c r="P17" s="65" t="str">
        <f t="shared" si="7"/>
        <v/>
      </c>
      <c r="Q17" s="51" t="s">
        <v>34</v>
      </c>
      <c r="S17" s="59">
        <f t="shared" si="8"/>
        <v>0</v>
      </c>
      <c r="T17" s="59">
        <f t="shared" si="9"/>
        <v>0</v>
      </c>
      <c r="U17" s="59">
        <f t="shared" si="10"/>
        <v>0</v>
      </c>
      <c r="W17" s="58" t="str">
        <f t="shared" si="0"/>
        <v>令和年</v>
      </c>
      <c r="X17" s="58" t="str">
        <f t="shared" si="1"/>
        <v>月</v>
      </c>
      <c r="Y17" s="58" t="str">
        <f t="shared" si="2"/>
        <v>日</v>
      </c>
      <c r="Z17" s="58" t="e">
        <f t="shared" si="3"/>
        <v>#VALUE!</v>
      </c>
      <c r="AA17" s="58" t="e">
        <f t="shared" si="4"/>
        <v>#VALUE!</v>
      </c>
    </row>
    <row r="18" spans="1:27" ht="18" customHeight="1">
      <c r="A18" s="49">
        <v>9</v>
      </c>
      <c r="B18" s="78"/>
      <c r="C18" s="50" t="s">
        <v>90</v>
      </c>
      <c r="D18" s="65"/>
      <c r="E18" s="50" t="s">
        <v>28</v>
      </c>
      <c r="F18" s="176" t="str">
        <f t="shared" si="5"/>
        <v/>
      </c>
      <c r="G18" s="177"/>
      <c r="H18" s="81" t="s">
        <v>95</v>
      </c>
      <c r="I18" s="50" t="s">
        <v>29</v>
      </c>
      <c r="J18" s="83" t="s">
        <v>95</v>
      </c>
      <c r="K18" s="81" t="s">
        <v>95</v>
      </c>
      <c r="L18" s="50" t="s">
        <v>29</v>
      </c>
      <c r="M18" s="85" t="s">
        <v>95</v>
      </c>
      <c r="N18" s="78" t="str">
        <f t="shared" si="6"/>
        <v/>
      </c>
      <c r="O18" s="50" t="s">
        <v>40</v>
      </c>
      <c r="P18" s="65" t="str">
        <f t="shared" si="7"/>
        <v/>
      </c>
      <c r="Q18" s="51" t="s">
        <v>34</v>
      </c>
      <c r="S18" s="59">
        <f t="shared" si="8"/>
        <v>0</v>
      </c>
      <c r="T18" s="59">
        <f t="shared" si="9"/>
        <v>0</v>
      </c>
      <c r="U18" s="59">
        <f t="shared" si="10"/>
        <v>0</v>
      </c>
      <c r="W18" s="58" t="str">
        <f t="shared" si="0"/>
        <v>令和年</v>
      </c>
      <c r="X18" s="58" t="str">
        <f t="shared" si="1"/>
        <v>月</v>
      </c>
      <c r="Y18" s="58" t="str">
        <f t="shared" si="2"/>
        <v>日</v>
      </c>
      <c r="Z18" s="58" t="e">
        <f t="shared" si="3"/>
        <v>#VALUE!</v>
      </c>
      <c r="AA18" s="58" t="e">
        <f t="shared" si="4"/>
        <v>#VALUE!</v>
      </c>
    </row>
    <row r="19" spans="1:27" ht="18" customHeight="1">
      <c r="A19" s="49">
        <v>10</v>
      </c>
      <c r="B19" s="78"/>
      <c r="C19" s="50" t="s">
        <v>90</v>
      </c>
      <c r="D19" s="65"/>
      <c r="E19" s="50" t="s">
        <v>28</v>
      </c>
      <c r="F19" s="176" t="str">
        <f t="shared" si="5"/>
        <v/>
      </c>
      <c r="G19" s="177"/>
      <c r="H19" s="81" t="s">
        <v>95</v>
      </c>
      <c r="I19" s="50" t="s">
        <v>29</v>
      </c>
      <c r="J19" s="83" t="s">
        <v>95</v>
      </c>
      <c r="K19" s="81" t="s">
        <v>95</v>
      </c>
      <c r="L19" s="50" t="s">
        <v>29</v>
      </c>
      <c r="M19" s="85" t="s">
        <v>95</v>
      </c>
      <c r="N19" s="78" t="str">
        <f t="shared" si="6"/>
        <v/>
      </c>
      <c r="O19" s="50" t="s">
        <v>40</v>
      </c>
      <c r="P19" s="65" t="str">
        <f t="shared" si="7"/>
        <v/>
      </c>
      <c r="Q19" s="51" t="s">
        <v>34</v>
      </c>
      <c r="S19" s="59">
        <f t="shared" si="8"/>
        <v>0</v>
      </c>
      <c r="T19" s="59">
        <f t="shared" si="9"/>
        <v>0</v>
      </c>
      <c r="U19" s="59">
        <f t="shared" si="10"/>
        <v>0</v>
      </c>
      <c r="W19" s="58" t="str">
        <f t="shared" si="0"/>
        <v>令和年</v>
      </c>
      <c r="X19" s="58" t="str">
        <f t="shared" si="1"/>
        <v>月</v>
      </c>
      <c r="Y19" s="58" t="str">
        <f t="shared" si="2"/>
        <v>日</v>
      </c>
      <c r="Z19" s="58" t="e">
        <f t="shared" si="3"/>
        <v>#VALUE!</v>
      </c>
      <c r="AA19" s="58" t="e">
        <f t="shared" si="4"/>
        <v>#VALUE!</v>
      </c>
    </row>
    <row r="20" spans="1:27" ht="18" customHeight="1">
      <c r="A20" s="49">
        <v>11</v>
      </c>
      <c r="B20" s="78"/>
      <c r="C20" s="50" t="s">
        <v>90</v>
      </c>
      <c r="D20" s="65"/>
      <c r="E20" s="50" t="s">
        <v>28</v>
      </c>
      <c r="F20" s="176" t="str">
        <f t="shared" si="5"/>
        <v/>
      </c>
      <c r="G20" s="177"/>
      <c r="H20" s="81" t="s">
        <v>95</v>
      </c>
      <c r="I20" s="50" t="s">
        <v>29</v>
      </c>
      <c r="J20" s="83" t="s">
        <v>95</v>
      </c>
      <c r="K20" s="81" t="s">
        <v>95</v>
      </c>
      <c r="L20" s="50" t="s">
        <v>29</v>
      </c>
      <c r="M20" s="85" t="s">
        <v>95</v>
      </c>
      <c r="N20" s="78" t="str">
        <f t="shared" si="6"/>
        <v/>
      </c>
      <c r="O20" s="50" t="s">
        <v>40</v>
      </c>
      <c r="P20" s="65" t="str">
        <f t="shared" si="7"/>
        <v/>
      </c>
      <c r="Q20" s="51" t="s">
        <v>34</v>
      </c>
      <c r="S20" s="59">
        <f t="shared" si="8"/>
        <v>0</v>
      </c>
      <c r="T20" s="59">
        <f t="shared" si="9"/>
        <v>0</v>
      </c>
      <c r="U20" s="59">
        <f t="shared" si="10"/>
        <v>0</v>
      </c>
      <c r="W20" s="58" t="str">
        <f t="shared" si="0"/>
        <v>令和年</v>
      </c>
      <c r="X20" s="58" t="str">
        <f t="shared" si="1"/>
        <v>月</v>
      </c>
      <c r="Y20" s="58" t="str">
        <f t="shared" si="2"/>
        <v>日</v>
      </c>
      <c r="Z20" s="58" t="e">
        <f t="shared" si="3"/>
        <v>#VALUE!</v>
      </c>
      <c r="AA20" s="58" t="e">
        <f t="shared" si="4"/>
        <v>#VALUE!</v>
      </c>
    </row>
    <row r="21" spans="1:27" ht="18" customHeight="1">
      <c r="A21" s="49">
        <v>12</v>
      </c>
      <c r="B21" s="78"/>
      <c r="C21" s="50" t="s">
        <v>90</v>
      </c>
      <c r="D21" s="65"/>
      <c r="E21" s="50" t="s">
        <v>28</v>
      </c>
      <c r="F21" s="176" t="str">
        <f t="shared" si="5"/>
        <v/>
      </c>
      <c r="G21" s="177"/>
      <c r="H21" s="81" t="s">
        <v>95</v>
      </c>
      <c r="I21" s="50" t="s">
        <v>29</v>
      </c>
      <c r="J21" s="83" t="s">
        <v>95</v>
      </c>
      <c r="K21" s="81" t="s">
        <v>95</v>
      </c>
      <c r="L21" s="50" t="s">
        <v>29</v>
      </c>
      <c r="M21" s="85" t="s">
        <v>95</v>
      </c>
      <c r="N21" s="78" t="str">
        <f t="shared" si="6"/>
        <v/>
      </c>
      <c r="O21" s="50" t="s">
        <v>40</v>
      </c>
      <c r="P21" s="65" t="str">
        <f t="shared" si="7"/>
        <v/>
      </c>
      <c r="Q21" s="51" t="s">
        <v>34</v>
      </c>
      <c r="S21" s="59">
        <f t="shared" si="8"/>
        <v>0</v>
      </c>
      <c r="T21" s="59">
        <f t="shared" si="9"/>
        <v>0</v>
      </c>
      <c r="U21" s="59">
        <f t="shared" si="10"/>
        <v>0</v>
      </c>
      <c r="W21" s="58" t="str">
        <f t="shared" si="0"/>
        <v>令和年</v>
      </c>
      <c r="X21" s="58" t="str">
        <f t="shared" si="1"/>
        <v>月</v>
      </c>
      <c r="Y21" s="58" t="str">
        <f t="shared" si="2"/>
        <v>日</v>
      </c>
      <c r="Z21" s="58" t="e">
        <f t="shared" si="3"/>
        <v>#VALUE!</v>
      </c>
      <c r="AA21" s="58" t="e">
        <f t="shared" si="4"/>
        <v>#VALUE!</v>
      </c>
    </row>
    <row r="22" spans="1:27" ht="18" customHeight="1">
      <c r="A22" s="49">
        <v>13</v>
      </c>
      <c r="B22" s="78"/>
      <c r="C22" s="50" t="s">
        <v>90</v>
      </c>
      <c r="D22" s="65"/>
      <c r="E22" s="50" t="s">
        <v>28</v>
      </c>
      <c r="F22" s="176" t="str">
        <f t="shared" si="5"/>
        <v/>
      </c>
      <c r="G22" s="177"/>
      <c r="H22" s="81" t="s">
        <v>95</v>
      </c>
      <c r="I22" s="50" t="s">
        <v>29</v>
      </c>
      <c r="J22" s="83" t="s">
        <v>95</v>
      </c>
      <c r="K22" s="81" t="s">
        <v>95</v>
      </c>
      <c r="L22" s="50" t="s">
        <v>29</v>
      </c>
      <c r="M22" s="85" t="s">
        <v>95</v>
      </c>
      <c r="N22" s="78" t="str">
        <f t="shared" si="6"/>
        <v/>
      </c>
      <c r="O22" s="50" t="s">
        <v>40</v>
      </c>
      <c r="P22" s="65" t="str">
        <f t="shared" si="7"/>
        <v/>
      </c>
      <c r="Q22" s="51" t="s">
        <v>34</v>
      </c>
      <c r="S22" s="59">
        <f t="shared" si="8"/>
        <v>0</v>
      </c>
      <c r="T22" s="59">
        <f t="shared" si="9"/>
        <v>0</v>
      </c>
      <c r="U22" s="59">
        <f t="shared" si="10"/>
        <v>0</v>
      </c>
      <c r="W22" s="58" t="str">
        <f t="shared" si="0"/>
        <v>令和年</v>
      </c>
      <c r="X22" s="58" t="str">
        <f t="shared" si="1"/>
        <v>月</v>
      </c>
      <c r="Y22" s="58" t="str">
        <f t="shared" si="2"/>
        <v>日</v>
      </c>
      <c r="Z22" s="58" t="e">
        <f t="shared" si="3"/>
        <v>#VALUE!</v>
      </c>
      <c r="AA22" s="58" t="e">
        <f t="shared" si="4"/>
        <v>#VALUE!</v>
      </c>
    </row>
    <row r="23" spans="1:27" ht="18" customHeight="1">
      <c r="A23" s="49">
        <v>14</v>
      </c>
      <c r="B23" s="78"/>
      <c r="C23" s="50" t="s">
        <v>90</v>
      </c>
      <c r="D23" s="65"/>
      <c r="E23" s="50" t="s">
        <v>28</v>
      </c>
      <c r="F23" s="176" t="str">
        <f t="shared" si="5"/>
        <v/>
      </c>
      <c r="G23" s="177"/>
      <c r="H23" s="81" t="s">
        <v>95</v>
      </c>
      <c r="I23" s="50" t="s">
        <v>29</v>
      </c>
      <c r="J23" s="83" t="s">
        <v>95</v>
      </c>
      <c r="K23" s="81" t="s">
        <v>95</v>
      </c>
      <c r="L23" s="50" t="s">
        <v>29</v>
      </c>
      <c r="M23" s="85" t="s">
        <v>95</v>
      </c>
      <c r="N23" s="78" t="str">
        <f t="shared" si="6"/>
        <v/>
      </c>
      <c r="O23" s="50" t="s">
        <v>40</v>
      </c>
      <c r="P23" s="65" t="str">
        <f t="shared" si="7"/>
        <v/>
      </c>
      <c r="Q23" s="51" t="s">
        <v>34</v>
      </c>
      <c r="S23" s="59">
        <f t="shared" si="8"/>
        <v>0</v>
      </c>
      <c r="T23" s="59">
        <f t="shared" si="9"/>
        <v>0</v>
      </c>
      <c r="U23" s="59">
        <f t="shared" si="10"/>
        <v>0</v>
      </c>
      <c r="W23" s="58" t="str">
        <f t="shared" si="0"/>
        <v>令和年</v>
      </c>
      <c r="X23" s="58" t="str">
        <f t="shared" si="1"/>
        <v>月</v>
      </c>
      <c r="Y23" s="58" t="str">
        <f t="shared" si="2"/>
        <v>日</v>
      </c>
      <c r="Z23" s="58" t="e">
        <f t="shared" si="3"/>
        <v>#VALUE!</v>
      </c>
      <c r="AA23" s="58" t="e">
        <f t="shared" si="4"/>
        <v>#VALUE!</v>
      </c>
    </row>
    <row r="24" spans="1:27" ht="18" customHeight="1">
      <c r="A24" s="49">
        <v>15</v>
      </c>
      <c r="B24" s="78"/>
      <c r="C24" s="50" t="s">
        <v>90</v>
      </c>
      <c r="D24" s="65"/>
      <c r="E24" s="50" t="s">
        <v>28</v>
      </c>
      <c r="F24" s="176" t="str">
        <f t="shared" si="5"/>
        <v/>
      </c>
      <c r="G24" s="177"/>
      <c r="H24" s="81" t="s">
        <v>95</v>
      </c>
      <c r="I24" s="50" t="s">
        <v>29</v>
      </c>
      <c r="J24" s="83" t="s">
        <v>95</v>
      </c>
      <c r="K24" s="81" t="s">
        <v>95</v>
      </c>
      <c r="L24" s="50" t="s">
        <v>29</v>
      </c>
      <c r="M24" s="85" t="s">
        <v>95</v>
      </c>
      <c r="N24" s="78" t="str">
        <f t="shared" si="6"/>
        <v/>
      </c>
      <c r="O24" s="50" t="s">
        <v>40</v>
      </c>
      <c r="P24" s="65" t="str">
        <f t="shared" si="7"/>
        <v/>
      </c>
      <c r="Q24" s="51" t="s">
        <v>34</v>
      </c>
      <c r="S24" s="59">
        <f t="shared" si="8"/>
        <v>0</v>
      </c>
      <c r="T24" s="59">
        <f t="shared" si="9"/>
        <v>0</v>
      </c>
      <c r="U24" s="59">
        <f t="shared" si="10"/>
        <v>0</v>
      </c>
      <c r="W24" s="58" t="str">
        <f t="shared" si="0"/>
        <v>令和年</v>
      </c>
      <c r="X24" s="58" t="str">
        <f t="shared" si="1"/>
        <v>月</v>
      </c>
      <c r="Y24" s="58" t="str">
        <f t="shared" si="2"/>
        <v>日</v>
      </c>
      <c r="Z24" s="58" t="e">
        <f t="shared" si="3"/>
        <v>#VALUE!</v>
      </c>
      <c r="AA24" s="58" t="e">
        <f t="shared" si="4"/>
        <v>#VALUE!</v>
      </c>
    </row>
    <row r="25" spans="1:27" ht="18" customHeight="1">
      <c r="A25" s="49">
        <v>16</v>
      </c>
      <c r="B25" s="78"/>
      <c r="C25" s="50" t="s">
        <v>90</v>
      </c>
      <c r="D25" s="65"/>
      <c r="E25" s="50" t="s">
        <v>28</v>
      </c>
      <c r="F25" s="176" t="str">
        <f t="shared" si="5"/>
        <v/>
      </c>
      <c r="G25" s="177"/>
      <c r="H25" s="81" t="s">
        <v>95</v>
      </c>
      <c r="I25" s="50" t="s">
        <v>29</v>
      </c>
      <c r="J25" s="83" t="s">
        <v>95</v>
      </c>
      <c r="K25" s="81" t="s">
        <v>95</v>
      </c>
      <c r="L25" s="50" t="s">
        <v>29</v>
      </c>
      <c r="M25" s="85" t="s">
        <v>95</v>
      </c>
      <c r="N25" s="78" t="str">
        <f t="shared" si="6"/>
        <v/>
      </c>
      <c r="O25" s="50" t="s">
        <v>40</v>
      </c>
      <c r="P25" s="65" t="str">
        <f t="shared" si="7"/>
        <v/>
      </c>
      <c r="Q25" s="51" t="s">
        <v>34</v>
      </c>
      <c r="S25" s="59">
        <f t="shared" si="8"/>
        <v>0</v>
      </c>
      <c r="T25" s="59">
        <f t="shared" si="9"/>
        <v>0</v>
      </c>
      <c r="U25" s="59">
        <f t="shared" si="10"/>
        <v>0</v>
      </c>
      <c r="W25" s="58" t="str">
        <f t="shared" si="0"/>
        <v>令和年</v>
      </c>
      <c r="X25" s="58" t="str">
        <f t="shared" si="1"/>
        <v>月</v>
      </c>
      <c r="Y25" s="58" t="str">
        <f t="shared" si="2"/>
        <v>日</v>
      </c>
      <c r="Z25" s="58" t="e">
        <f t="shared" si="3"/>
        <v>#VALUE!</v>
      </c>
      <c r="AA25" s="58" t="e">
        <f t="shared" si="4"/>
        <v>#VALUE!</v>
      </c>
    </row>
    <row r="26" spans="1:27" ht="18" customHeight="1">
      <c r="A26" s="49">
        <v>17</v>
      </c>
      <c r="B26" s="78"/>
      <c r="C26" s="50" t="s">
        <v>90</v>
      </c>
      <c r="D26" s="65"/>
      <c r="E26" s="50" t="s">
        <v>28</v>
      </c>
      <c r="F26" s="176" t="str">
        <f t="shared" si="5"/>
        <v/>
      </c>
      <c r="G26" s="177"/>
      <c r="H26" s="81" t="s">
        <v>95</v>
      </c>
      <c r="I26" s="50" t="s">
        <v>29</v>
      </c>
      <c r="J26" s="83" t="s">
        <v>95</v>
      </c>
      <c r="K26" s="81" t="s">
        <v>95</v>
      </c>
      <c r="L26" s="50" t="s">
        <v>29</v>
      </c>
      <c r="M26" s="85" t="s">
        <v>95</v>
      </c>
      <c r="N26" s="78" t="str">
        <f t="shared" si="6"/>
        <v/>
      </c>
      <c r="O26" s="50" t="s">
        <v>40</v>
      </c>
      <c r="P26" s="65" t="str">
        <f t="shared" si="7"/>
        <v/>
      </c>
      <c r="Q26" s="51" t="s">
        <v>34</v>
      </c>
      <c r="S26" s="59">
        <f t="shared" si="8"/>
        <v>0</v>
      </c>
      <c r="T26" s="59">
        <f t="shared" si="9"/>
        <v>0</v>
      </c>
      <c r="U26" s="59">
        <f t="shared" si="10"/>
        <v>0</v>
      </c>
      <c r="W26" s="58" t="str">
        <f t="shared" si="0"/>
        <v>令和年</v>
      </c>
      <c r="X26" s="58" t="str">
        <f t="shared" si="1"/>
        <v>月</v>
      </c>
      <c r="Y26" s="58" t="str">
        <f t="shared" si="2"/>
        <v>日</v>
      </c>
      <c r="Z26" s="58" t="e">
        <f t="shared" si="3"/>
        <v>#VALUE!</v>
      </c>
      <c r="AA26" s="58" t="e">
        <f t="shared" si="4"/>
        <v>#VALUE!</v>
      </c>
    </row>
    <row r="27" spans="1:27" ht="18" customHeight="1">
      <c r="A27" s="49">
        <v>18</v>
      </c>
      <c r="B27" s="78"/>
      <c r="C27" s="50" t="s">
        <v>90</v>
      </c>
      <c r="D27" s="65"/>
      <c r="E27" s="50" t="s">
        <v>28</v>
      </c>
      <c r="F27" s="176" t="str">
        <f t="shared" si="5"/>
        <v/>
      </c>
      <c r="G27" s="177"/>
      <c r="H27" s="81" t="s">
        <v>95</v>
      </c>
      <c r="I27" s="50" t="s">
        <v>29</v>
      </c>
      <c r="J27" s="83" t="s">
        <v>95</v>
      </c>
      <c r="K27" s="81" t="s">
        <v>95</v>
      </c>
      <c r="L27" s="50" t="s">
        <v>29</v>
      </c>
      <c r="M27" s="85" t="s">
        <v>95</v>
      </c>
      <c r="N27" s="78" t="str">
        <f t="shared" si="6"/>
        <v/>
      </c>
      <c r="O27" s="50" t="s">
        <v>40</v>
      </c>
      <c r="P27" s="65" t="str">
        <f t="shared" si="7"/>
        <v/>
      </c>
      <c r="Q27" s="51" t="s">
        <v>34</v>
      </c>
      <c r="S27" s="59">
        <f t="shared" si="8"/>
        <v>0</v>
      </c>
      <c r="T27" s="59">
        <f t="shared" si="9"/>
        <v>0</v>
      </c>
      <c r="U27" s="59">
        <f t="shared" si="10"/>
        <v>0</v>
      </c>
      <c r="W27" s="58" t="str">
        <f t="shared" si="0"/>
        <v>令和年</v>
      </c>
      <c r="X27" s="58" t="str">
        <f t="shared" si="1"/>
        <v>月</v>
      </c>
      <c r="Y27" s="58" t="str">
        <f t="shared" si="2"/>
        <v>日</v>
      </c>
      <c r="Z27" s="58" t="e">
        <f t="shared" si="3"/>
        <v>#VALUE!</v>
      </c>
      <c r="AA27" s="58" t="e">
        <f t="shared" si="4"/>
        <v>#VALUE!</v>
      </c>
    </row>
    <row r="28" spans="1:27" ht="18" customHeight="1">
      <c r="A28" s="49">
        <v>19</v>
      </c>
      <c r="B28" s="78"/>
      <c r="C28" s="50" t="s">
        <v>90</v>
      </c>
      <c r="D28" s="65"/>
      <c r="E28" s="50" t="s">
        <v>28</v>
      </c>
      <c r="F28" s="176" t="str">
        <f t="shared" si="5"/>
        <v/>
      </c>
      <c r="G28" s="177"/>
      <c r="H28" s="81" t="s">
        <v>95</v>
      </c>
      <c r="I28" s="50" t="s">
        <v>29</v>
      </c>
      <c r="J28" s="83" t="s">
        <v>95</v>
      </c>
      <c r="K28" s="81" t="s">
        <v>95</v>
      </c>
      <c r="L28" s="50" t="s">
        <v>29</v>
      </c>
      <c r="M28" s="85" t="s">
        <v>95</v>
      </c>
      <c r="N28" s="78" t="str">
        <f t="shared" si="6"/>
        <v/>
      </c>
      <c r="O28" s="50" t="s">
        <v>40</v>
      </c>
      <c r="P28" s="65" t="str">
        <f t="shared" si="7"/>
        <v/>
      </c>
      <c r="Q28" s="51" t="s">
        <v>34</v>
      </c>
      <c r="S28" s="59">
        <f t="shared" si="8"/>
        <v>0</v>
      </c>
      <c r="T28" s="59">
        <f t="shared" si="9"/>
        <v>0</v>
      </c>
      <c r="U28" s="59">
        <f t="shared" si="10"/>
        <v>0</v>
      </c>
      <c r="W28" s="58" t="str">
        <f t="shared" si="0"/>
        <v>令和年</v>
      </c>
      <c r="X28" s="58" t="str">
        <f t="shared" si="1"/>
        <v>月</v>
      </c>
      <c r="Y28" s="58" t="str">
        <f t="shared" si="2"/>
        <v>日</v>
      </c>
      <c r="Z28" s="58" t="e">
        <f t="shared" si="3"/>
        <v>#VALUE!</v>
      </c>
      <c r="AA28" s="58" t="e">
        <f t="shared" si="4"/>
        <v>#VALUE!</v>
      </c>
    </row>
    <row r="29" spans="1:27" ht="18" customHeight="1">
      <c r="A29" s="49">
        <v>20</v>
      </c>
      <c r="B29" s="78"/>
      <c r="C29" s="50" t="s">
        <v>90</v>
      </c>
      <c r="D29" s="65"/>
      <c r="E29" s="50" t="s">
        <v>28</v>
      </c>
      <c r="F29" s="176" t="str">
        <f t="shared" si="5"/>
        <v/>
      </c>
      <c r="G29" s="177"/>
      <c r="H29" s="81" t="s">
        <v>95</v>
      </c>
      <c r="I29" s="50" t="s">
        <v>29</v>
      </c>
      <c r="J29" s="83" t="s">
        <v>95</v>
      </c>
      <c r="K29" s="81" t="s">
        <v>95</v>
      </c>
      <c r="L29" s="50" t="s">
        <v>29</v>
      </c>
      <c r="M29" s="85" t="s">
        <v>95</v>
      </c>
      <c r="N29" s="78" t="str">
        <f t="shared" si="6"/>
        <v/>
      </c>
      <c r="O29" s="50" t="s">
        <v>40</v>
      </c>
      <c r="P29" s="65" t="str">
        <f t="shared" si="7"/>
        <v/>
      </c>
      <c r="Q29" s="51" t="s">
        <v>34</v>
      </c>
      <c r="S29" s="59">
        <f t="shared" si="8"/>
        <v>0</v>
      </c>
      <c r="T29" s="59">
        <f t="shared" si="9"/>
        <v>0</v>
      </c>
      <c r="U29" s="59">
        <f t="shared" si="10"/>
        <v>0</v>
      </c>
      <c r="W29" s="58" t="str">
        <f t="shared" si="0"/>
        <v>令和年</v>
      </c>
      <c r="X29" s="58" t="str">
        <f t="shared" si="1"/>
        <v>月</v>
      </c>
      <c r="Y29" s="58" t="str">
        <f t="shared" si="2"/>
        <v>日</v>
      </c>
      <c r="Z29" s="58" t="e">
        <f t="shared" si="3"/>
        <v>#VALUE!</v>
      </c>
      <c r="AA29" s="58" t="e">
        <f t="shared" si="4"/>
        <v>#VALUE!</v>
      </c>
    </row>
    <row r="30" spans="1:27" ht="18" customHeight="1">
      <c r="A30" s="49">
        <v>21</v>
      </c>
      <c r="B30" s="78"/>
      <c r="C30" s="50" t="s">
        <v>90</v>
      </c>
      <c r="D30" s="65"/>
      <c r="E30" s="50" t="s">
        <v>28</v>
      </c>
      <c r="F30" s="176" t="str">
        <f t="shared" si="5"/>
        <v/>
      </c>
      <c r="G30" s="177"/>
      <c r="H30" s="81" t="s">
        <v>95</v>
      </c>
      <c r="I30" s="50" t="s">
        <v>29</v>
      </c>
      <c r="J30" s="83" t="s">
        <v>95</v>
      </c>
      <c r="K30" s="81" t="s">
        <v>95</v>
      </c>
      <c r="L30" s="50" t="s">
        <v>29</v>
      </c>
      <c r="M30" s="85" t="s">
        <v>95</v>
      </c>
      <c r="N30" s="78" t="str">
        <f t="shared" si="6"/>
        <v/>
      </c>
      <c r="O30" s="50" t="s">
        <v>40</v>
      </c>
      <c r="P30" s="65" t="str">
        <f t="shared" si="7"/>
        <v/>
      </c>
      <c r="Q30" s="51" t="s">
        <v>34</v>
      </c>
      <c r="S30" s="59">
        <f t="shared" si="8"/>
        <v>0</v>
      </c>
      <c r="T30" s="59">
        <f t="shared" si="9"/>
        <v>0</v>
      </c>
      <c r="U30" s="59">
        <f t="shared" si="10"/>
        <v>0</v>
      </c>
      <c r="W30" s="58" t="str">
        <f t="shared" si="0"/>
        <v>令和年</v>
      </c>
      <c r="X30" s="58" t="str">
        <f t="shared" si="1"/>
        <v>月</v>
      </c>
      <c r="Y30" s="58" t="str">
        <f t="shared" si="2"/>
        <v>日</v>
      </c>
      <c r="Z30" s="58" t="e">
        <f t="shared" si="3"/>
        <v>#VALUE!</v>
      </c>
      <c r="AA30" s="58" t="e">
        <f t="shared" si="4"/>
        <v>#VALUE!</v>
      </c>
    </row>
    <row r="31" spans="1:27" ht="18" customHeight="1">
      <c r="A31" s="49">
        <v>22</v>
      </c>
      <c r="B31" s="78"/>
      <c r="C31" s="50" t="s">
        <v>90</v>
      </c>
      <c r="D31" s="65"/>
      <c r="E31" s="50" t="s">
        <v>28</v>
      </c>
      <c r="F31" s="176" t="str">
        <f t="shared" si="5"/>
        <v/>
      </c>
      <c r="G31" s="177"/>
      <c r="H31" s="81" t="s">
        <v>95</v>
      </c>
      <c r="I31" s="50" t="s">
        <v>29</v>
      </c>
      <c r="J31" s="83" t="s">
        <v>95</v>
      </c>
      <c r="K31" s="81" t="s">
        <v>95</v>
      </c>
      <c r="L31" s="50" t="s">
        <v>29</v>
      </c>
      <c r="M31" s="85" t="s">
        <v>95</v>
      </c>
      <c r="N31" s="78" t="str">
        <f t="shared" si="6"/>
        <v/>
      </c>
      <c r="O31" s="50" t="s">
        <v>40</v>
      </c>
      <c r="P31" s="65" t="str">
        <f t="shared" si="7"/>
        <v/>
      </c>
      <c r="Q31" s="51" t="s">
        <v>34</v>
      </c>
      <c r="S31" s="59">
        <f t="shared" si="8"/>
        <v>0</v>
      </c>
      <c r="T31" s="59">
        <f t="shared" si="9"/>
        <v>0</v>
      </c>
      <c r="U31" s="59">
        <f t="shared" si="10"/>
        <v>0</v>
      </c>
      <c r="W31" s="58" t="str">
        <f t="shared" si="0"/>
        <v>令和年</v>
      </c>
      <c r="X31" s="58" t="str">
        <f t="shared" si="1"/>
        <v>月</v>
      </c>
      <c r="Y31" s="58" t="str">
        <f t="shared" si="2"/>
        <v>日</v>
      </c>
      <c r="Z31" s="58" t="e">
        <f t="shared" si="3"/>
        <v>#VALUE!</v>
      </c>
      <c r="AA31" s="58" t="e">
        <f t="shared" si="4"/>
        <v>#VALUE!</v>
      </c>
    </row>
    <row r="32" spans="1:27" ht="18" customHeight="1">
      <c r="A32" s="49">
        <v>23</v>
      </c>
      <c r="B32" s="78"/>
      <c r="C32" s="50" t="s">
        <v>90</v>
      </c>
      <c r="D32" s="65"/>
      <c r="E32" s="50" t="s">
        <v>28</v>
      </c>
      <c r="F32" s="176" t="str">
        <f t="shared" si="5"/>
        <v/>
      </c>
      <c r="G32" s="177"/>
      <c r="H32" s="81" t="s">
        <v>95</v>
      </c>
      <c r="I32" s="50" t="s">
        <v>29</v>
      </c>
      <c r="J32" s="83" t="s">
        <v>95</v>
      </c>
      <c r="K32" s="81" t="s">
        <v>95</v>
      </c>
      <c r="L32" s="50" t="s">
        <v>29</v>
      </c>
      <c r="M32" s="85" t="s">
        <v>95</v>
      </c>
      <c r="N32" s="78" t="str">
        <f t="shared" si="6"/>
        <v/>
      </c>
      <c r="O32" s="50" t="s">
        <v>40</v>
      </c>
      <c r="P32" s="65" t="str">
        <f t="shared" si="7"/>
        <v/>
      </c>
      <c r="Q32" s="51" t="s">
        <v>34</v>
      </c>
      <c r="S32" s="59">
        <f t="shared" si="8"/>
        <v>0</v>
      </c>
      <c r="T32" s="59">
        <f t="shared" si="9"/>
        <v>0</v>
      </c>
      <c r="U32" s="59">
        <f t="shared" si="10"/>
        <v>0</v>
      </c>
      <c r="W32" s="58" t="str">
        <f t="shared" si="0"/>
        <v>令和年</v>
      </c>
      <c r="X32" s="58" t="str">
        <f t="shared" si="1"/>
        <v>月</v>
      </c>
      <c r="Y32" s="58" t="str">
        <f t="shared" si="2"/>
        <v>日</v>
      </c>
      <c r="Z32" s="58" t="e">
        <f t="shared" si="3"/>
        <v>#VALUE!</v>
      </c>
      <c r="AA32" s="58" t="e">
        <f t="shared" si="4"/>
        <v>#VALUE!</v>
      </c>
    </row>
    <row r="33" spans="1:27" ht="18" customHeight="1">
      <c r="A33" s="49">
        <v>24</v>
      </c>
      <c r="B33" s="78"/>
      <c r="C33" s="50" t="s">
        <v>90</v>
      </c>
      <c r="D33" s="65"/>
      <c r="E33" s="50" t="s">
        <v>28</v>
      </c>
      <c r="F33" s="176" t="str">
        <f t="shared" si="5"/>
        <v/>
      </c>
      <c r="G33" s="177"/>
      <c r="H33" s="81" t="s">
        <v>95</v>
      </c>
      <c r="I33" s="50" t="s">
        <v>29</v>
      </c>
      <c r="J33" s="83" t="s">
        <v>95</v>
      </c>
      <c r="K33" s="81" t="s">
        <v>95</v>
      </c>
      <c r="L33" s="50" t="s">
        <v>29</v>
      </c>
      <c r="M33" s="85" t="s">
        <v>95</v>
      </c>
      <c r="N33" s="78" t="str">
        <f t="shared" si="6"/>
        <v/>
      </c>
      <c r="O33" s="50" t="s">
        <v>40</v>
      </c>
      <c r="P33" s="65" t="str">
        <f t="shared" si="7"/>
        <v/>
      </c>
      <c r="Q33" s="51" t="s">
        <v>34</v>
      </c>
      <c r="S33" s="59">
        <f t="shared" si="8"/>
        <v>0</v>
      </c>
      <c r="T33" s="59">
        <f t="shared" si="9"/>
        <v>0</v>
      </c>
      <c r="U33" s="59">
        <f t="shared" si="10"/>
        <v>0</v>
      </c>
      <c r="W33" s="58" t="str">
        <f t="shared" si="0"/>
        <v>令和年</v>
      </c>
      <c r="X33" s="58" t="str">
        <f t="shared" si="1"/>
        <v>月</v>
      </c>
      <c r="Y33" s="58" t="str">
        <f t="shared" si="2"/>
        <v>日</v>
      </c>
      <c r="Z33" s="58" t="e">
        <f t="shared" si="3"/>
        <v>#VALUE!</v>
      </c>
      <c r="AA33" s="58" t="e">
        <f t="shared" si="4"/>
        <v>#VALUE!</v>
      </c>
    </row>
    <row r="34" spans="1:27" ht="18" customHeight="1">
      <c r="A34" s="49">
        <v>25</v>
      </c>
      <c r="B34" s="78"/>
      <c r="C34" s="50" t="s">
        <v>90</v>
      </c>
      <c r="D34" s="65"/>
      <c r="E34" s="50" t="s">
        <v>28</v>
      </c>
      <c r="F34" s="176" t="str">
        <f t="shared" si="5"/>
        <v/>
      </c>
      <c r="G34" s="177"/>
      <c r="H34" s="81" t="s">
        <v>95</v>
      </c>
      <c r="I34" s="50" t="s">
        <v>29</v>
      </c>
      <c r="J34" s="83" t="s">
        <v>95</v>
      </c>
      <c r="K34" s="81" t="s">
        <v>95</v>
      </c>
      <c r="L34" s="50" t="s">
        <v>29</v>
      </c>
      <c r="M34" s="85" t="s">
        <v>95</v>
      </c>
      <c r="N34" s="78" t="str">
        <f t="shared" si="6"/>
        <v/>
      </c>
      <c r="O34" s="50" t="s">
        <v>40</v>
      </c>
      <c r="P34" s="65" t="str">
        <f t="shared" si="7"/>
        <v/>
      </c>
      <c r="Q34" s="51" t="s">
        <v>34</v>
      </c>
      <c r="S34" s="59">
        <f t="shared" si="8"/>
        <v>0</v>
      </c>
      <c r="T34" s="59">
        <f t="shared" si="9"/>
        <v>0</v>
      </c>
      <c r="U34" s="59">
        <f t="shared" si="10"/>
        <v>0</v>
      </c>
      <c r="W34" s="58" t="str">
        <f t="shared" si="0"/>
        <v>令和年</v>
      </c>
      <c r="X34" s="58" t="str">
        <f t="shared" si="1"/>
        <v>月</v>
      </c>
      <c r="Y34" s="58" t="str">
        <f t="shared" si="2"/>
        <v>日</v>
      </c>
      <c r="Z34" s="58" t="e">
        <f t="shared" si="3"/>
        <v>#VALUE!</v>
      </c>
      <c r="AA34" s="58" t="e">
        <f t="shared" si="4"/>
        <v>#VALUE!</v>
      </c>
    </row>
    <row r="35" spans="1:27" ht="18" customHeight="1">
      <c r="A35" s="49">
        <v>26</v>
      </c>
      <c r="B35" s="78"/>
      <c r="C35" s="50" t="s">
        <v>90</v>
      </c>
      <c r="D35" s="65"/>
      <c r="E35" s="50" t="s">
        <v>28</v>
      </c>
      <c r="F35" s="176" t="str">
        <f t="shared" si="5"/>
        <v/>
      </c>
      <c r="G35" s="177"/>
      <c r="H35" s="81" t="s">
        <v>95</v>
      </c>
      <c r="I35" s="50" t="s">
        <v>29</v>
      </c>
      <c r="J35" s="83" t="s">
        <v>95</v>
      </c>
      <c r="K35" s="81" t="s">
        <v>95</v>
      </c>
      <c r="L35" s="50" t="s">
        <v>29</v>
      </c>
      <c r="M35" s="85" t="s">
        <v>95</v>
      </c>
      <c r="N35" s="78" t="str">
        <f t="shared" si="6"/>
        <v/>
      </c>
      <c r="O35" s="50" t="s">
        <v>40</v>
      </c>
      <c r="P35" s="65" t="str">
        <f t="shared" si="7"/>
        <v/>
      </c>
      <c r="Q35" s="51" t="s">
        <v>34</v>
      </c>
      <c r="S35" s="59">
        <f t="shared" si="8"/>
        <v>0</v>
      </c>
      <c r="T35" s="59">
        <f t="shared" si="9"/>
        <v>0</v>
      </c>
      <c r="U35" s="59">
        <f t="shared" si="10"/>
        <v>0</v>
      </c>
      <c r="W35" s="58" t="str">
        <f t="shared" si="0"/>
        <v>令和年</v>
      </c>
      <c r="X35" s="58" t="str">
        <f t="shared" si="1"/>
        <v>月</v>
      </c>
      <c r="Y35" s="58" t="str">
        <f t="shared" si="2"/>
        <v>日</v>
      </c>
      <c r="Z35" s="58" t="e">
        <f t="shared" si="3"/>
        <v>#VALUE!</v>
      </c>
      <c r="AA35" s="58" t="e">
        <f t="shared" si="4"/>
        <v>#VALUE!</v>
      </c>
    </row>
    <row r="36" spans="1:27" ht="18" customHeight="1">
      <c r="A36" s="49">
        <v>27</v>
      </c>
      <c r="B36" s="78"/>
      <c r="C36" s="50" t="s">
        <v>90</v>
      </c>
      <c r="D36" s="65"/>
      <c r="E36" s="50" t="s">
        <v>28</v>
      </c>
      <c r="F36" s="176" t="str">
        <f t="shared" si="5"/>
        <v/>
      </c>
      <c r="G36" s="177"/>
      <c r="H36" s="81" t="s">
        <v>95</v>
      </c>
      <c r="I36" s="50" t="s">
        <v>29</v>
      </c>
      <c r="J36" s="83" t="s">
        <v>95</v>
      </c>
      <c r="K36" s="81" t="s">
        <v>95</v>
      </c>
      <c r="L36" s="50" t="s">
        <v>29</v>
      </c>
      <c r="M36" s="85" t="s">
        <v>95</v>
      </c>
      <c r="N36" s="78" t="str">
        <f t="shared" si="6"/>
        <v/>
      </c>
      <c r="O36" s="50" t="s">
        <v>40</v>
      </c>
      <c r="P36" s="65" t="str">
        <f t="shared" si="7"/>
        <v/>
      </c>
      <c r="Q36" s="51" t="s">
        <v>34</v>
      </c>
      <c r="S36" s="59">
        <f t="shared" si="8"/>
        <v>0</v>
      </c>
      <c r="T36" s="59">
        <f t="shared" si="9"/>
        <v>0</v>
      </c>
      <c r="U36" s="59">
        <f t="shared" si="10"/>
        <v>0</v>
      </c>
      <c r="W36" s="58" t="str">
        <f t="shared" si="0"/>
        <v>令和年</v>
      </c>
      <c r="X36" s="58" t="str">
        <f t="shared" si="1"/>
        <v>月</v>
      </c>
      <c r="Y36" s="58" t="str">
        <f t="shared" si="2"/>
        <v>日</v>
      </c>
      <c r="Z36" s="58" t="e">
        <f t="shared" si="3"/>
        <v>#VALUE!</v>
      </c>
      <c r="AA36" s="58" t="e">
        <f t="shared" si="4"/>
        <v>#VALUE!</v>
      </c>
    </row>
    <row r="37" spans="1:27" ht="18" customHeight="1">
      <c r="A37" s="49">
        <v>28</v>
      </c>
      <c r="B37" s="78"/>
      <c r="C37" s="50" t="s">
        <v>90</v>
      </c>
      <c r="D37" s="65"/>
      <c r="E37" s="50" t="s">
        <v>28</v>
      </c>
      <c r="F37" s="176" t="str">
        <f t="shared" si="5"/>
        <v/>
      </c>
      <c r="G37" s="177"/>
      <c r="H37" s="81" t="s">
        <v>95</v>
      </c>
      <c r="I37" s="50" t="s">
        <v>29</v>
      </c>
      <c r="J37" s="83" t="s">
        <v>95</v>
      </c>
      <c r="K37" s="81" t="s">
        <v>95</v>
      </c>
      <c r="L37" s="50" t="s">
        <v>29</v>
      </c>
      <c r="M37" s="85" t="s">
        <v>95</v>
      </c>
      <c r="N37" s="78" t="str">
        <f t="shared" si="6"/>
        <v/>
      </c>
      <c r="O37" s="50" t="s">
        <v>40</v>
      </c>
      <c r="P37" s="65" t="str">
        <f t="shared" si="7"/>
        <v/>
      </c>
      <c r="Q37" s="51" t="s">
        <v>34</v>
      </c>
      <c r="S37" s="59">
        <f t="shared" si="8"/>
        <v>0</v>
      </c>
      <c r="T37" s="59">
        <f t="shared" si="9"/>
        <v>0</v>
      </c>
      <c r="U37" s="59">
        <f t="shared" si="10"/>
        <v>0</v>
      </c>
      <c r="W37" s="58" t="str">
        <f t="shared" si="0"/>
        <v>令和年</v>
      </c>
      <c r="X37" s="58" t="str">
        <f t="shared" si="1"/>
        <v>月</v>
      </c>
      <c r="Y37" s="58" t="str">
        <f t="shared" si="2"/>
        <v>日</v>
      </c>
      <c r="Z37" s="58" t="e">
        <f t="shared" si="3"/>
        <v>#VALUE!</v>
      </c>
      <c r="AA37" s="58" t="e">
        <f t="shared" si="4"/>
        <v>#VALUE!</v>
      </c>
    </row>
    <row r="38" spans="1:27" ht="18" customHeight="1">
      <c r="A38" s="49">
        <v>29</v>
      </c>
      <c r="B38" s="78"/>
      <c r="C38" s="50" t="s">
        <v>90</v>
      </c>
      <c r="D38" s="65"/>
      <c r="E38" s="50" t="s">
        <v>28</v>
      </c>
      <c r="F38" s="176" t="str">
        <f t="shared" si="5"/>
        <v/>
      </c>
      <c r="G38" s="177"/>
      <c r="H38" s="81" t="s">
        <v>95</v>
      </c>
      <c r="I38" s="50" t="s">
        <v>29</v>
      </c>
      <c r="J38" s="83" t="s">
        <v>95</v>
      </c>
      <c r="K38" s="81" t="s">
        <v>95</v>
      </c>
      <c r="L38" s="50" t="s">
        <v>29</v>
      </c>
      <c r="M38" s="85" t="s">
        <v>95</v>
      </c>
      <c r="N38" s="78" t="str">
        <f t="shared" si="6"/>
        <v/>
      </c>
      <c r="O38" s="50" t="s">
        <v>40</v>
      </c>
      <c r="P38" s="65" t="str">
        <f t="shared" si="7"/>
        <v/>
      </c>
      <c r="Q38" s="51" t="s">
        <v>34</v>
      </c>
      <c r="S38" s="59">
        <f t="shared" si="8"/>
        <v>0</v>
      </c>
      <c r="T38" s="59">
        <f t="shared" si="9"/>
        <v>0</v>
      </c>
      <c r="U38" s="59">
        <f t="shared" si="10"/>
        <v>0</v>
      </c>
      <c r="W38" s="58" t="str">
        <f t="shared" si="0"/>
        <v>令和年</v>
      </c>
      <c r="X38" s="58" t="str">
        <f t="shared" si="1"/>
        <v>月</v>
      </c>
      <c r="Y38" s="58" t="str">
        <f t="shared" si="2"/>
        <v>日</v>
      </c>
      <c r="Z38" s="58" t="e">
        <f t="shared" si="3"/>
        <v>#VALUE!</v>
      </c>
      <c r="AA38" s="58" t="e">
        <f t="shared" si="4"/>
        <v>#VALUE!</v>
      </c>
    </row>
    <row r="39" spans="1:27" ht="18" customHeight="1">
      <c r="A39" s="49">
        <v>30</v>
      </c>
      <c r="B39" s="78"/>
      <c r="C39" s="50" t="s">
        <v>90</v>
      </c>
      <c r="D39" s="65"/>
      <c r="E39" s="50" t="s">
        <v>28</v>
      </c>
      <c r="F39" s="176" t="str">
        <f t="shared" si="5"/>
        <v/>
      </c>
      <c r="G39" s="177"/>
      <c r="H39" s="81" t="s">
        <v>95</v>
      </c>
      <c r="I39" s="50" t="s">
        <v>29</v>
      </c>
      <c r="J39" s="83" t="s">
        <v>95</v>
      </c>
      <c r="K39" s="81" t="s">
        <v>95</v>
      </c>
      <c r="L39" s="50" t="s">
        <v>29</v>
      </c>
      <c r="M39" s="85" t="s">
        <v>95</v>
      </c>
      <c r="N39" s="78" t="str">
        <f t="shared" si="6"/>
        <v/>
      </c>
      <c r="O39" s="50" t="s">
        <v>40</v>
      </c>
      <c r="P39" s="65" t="str">
        <f t="shared" si="7"/>
        <v/>
      </c>
      <c r="Q39" s="51" t="s">
        <v>34</v>
      </c>
      <c r="S39" s="59">
        <f t="shared" si="8"/>
        <v>0</v>
      </c>
      <c r="T39" s="59">
        <f t="shared" si="9"/>
        <v>0</v>
      </c>
      <c r="U39" s="59">
        <f t="shared" si="10"/>
        <v>0</v>
      </c>
      <c r="W39" s="58" t="str">
        <f t="shared" si="0"/>
        <v>令和年</v>
      </c>
      <c r="X39" s="58" t="str">
        <f t="shared" si="1"/>
        <v>月</v>
      </c>
      <c r="Y39" s="58" t="str">
        <f t="shared" si="2"/>
        <v>日</v>
      </c>
      <c r="Z39" s="58" t="e">
        <f t="shared" si="3"/>
        <v>#VALUE!</v>
      </c>
      <c r="AA39" s="58" t="e">
        <f t="shared" si="4"/>
        <v>#VALUE!</v>
      </c>
    </row>
    <row r="40" spans="1:27" ht="24.95" customHeight="1">
      <c r="K40" s="21"/>
      <c r="L40" s="21"/>
      <c r="M40" s="49" t="s">
        <v>96</v>
      </c>
      <c r="N40" s="65">
        <f>IFERROR((QUOTIENT(U42,60)+T42),"")</f>
        <v>0</v>
      </c>
      <c r="O40" s="50" t="s">
        <v>40</v>
      </c>
      <c r="P40" s="65">
        <f>IFERROR((MOD(U42,60)),"")</f>
        <v>0</v>
      </c>
      <c r="Q40" s="51" t="s">
        <v>34</v>
      </c>
      <c r="U40" s="57"/>
    </row>
    <row r="41" spans="1:27">
      <c r="T41" s="58" t="s">
        <v>97</v>
      </c>
      <c r="U41" s="58" t="s">
        <v>98</v>
      </c>
    </row>
    <row r="42" spans="1:27">
      <c r="A42" s="188" t="s">
        <v>99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T42" s="58">
        <f>SUM(N10:N39)</f>
        <v>0</v>
      </c>
      <c r="U42" s="58">
        <f>SUM(P10:P39)</f>
        <v>0</v>
      </c>
    </row>
  </sheetData>
  <sheetProtection sheet="1" objects="1" scenarios="1"/>
  <mergeCells count="43">
    <mergeCell ref="A42:Q42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S7:U7"/>
    <mergeCell ref="F9:G9"/>
    <mergeCell ref="W7:AA7"/>
    <mergeCell ref="A1:Q1"/>
    <mergeCell ref="A3:Q3"/>
    <mergeCell ref="A5:C5"/>
    <mergeCell ref="D5:H5"/>
    <mergeCell ref="A6:C6"/>
    <mergeCell ref="B8:G8"/>
    <mergeCell ref="H8:J8"/>
    <mergeCell ref="K8:M8"/>
    <mergeCell ref="N8:Q8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phoneticPr fontId="1"/>
  <dataValidations count="1">
    <dataValidation imeMode="halfAlpha" allowBlank="1" showInputMessage="1" showErrorMessage="1" sqref="B10:B39 D10:D39 P10:P40 M10:M39 H10:H39 N10:N40 J10:K39" xr:uid="{B5B42B72-AB72-46A1-813A-9259DCA4376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ignoredErrors>
    <ignoredError sqref="P10:P13 N10:N40 F9:G39 P15:P40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A5D9-2C08-4A36-9DE9-99D572407C3E}">
  <dimension ref="A1:J82"/>
  <sheetViews>
    <sheetView workbookViewId="0">
      <selection activeCell="D68" sqref="D68"/>
    </sheetView>
  </sheetViews>
  <sheetFormatPr defaultRowHeight="13.5"/>
  <cols>
    <col min="4" max="4" width="41.25" customWidth="1"/>
    <col min="5" max="5" width="17.25" customWidth="1"/>
    <col min="6" max="6" width="14" bestFit="1" customWidth="1"/>
    <col min="7" max="7" width="13" bestFit="1" customWidth="1"/>
    <col min="8" max="8" width="13" customWidth="1"/>
    <col min="9" max="9" width="28" customWidth="1"/>
  </cols>
  <sheetData>
    <row r="1" spans="1:10">
      <c r="A1" t="s">
        <v>100</v>
      </c>
      <c r="B1" s="191" t="s">
        <v>101</v>
      </c>
      <c r="C1" s="191"/>
      <c r="D1" s="28" t="s">
        <v>102</v>
      </c>
      <c r="E1" s="28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106</v>
      </c>
    </row>
    <row r="2" spans="1:10">
      <c r="A2" t="s">
        <v>108</v>
      </c>
      <c r="B2">
        <v>1945</v>
      </c>
      <c r="C2" t="s">
        <v>109</v>
      </c>
      <c r="D2" t="s">
        <v>59</v>
      </c>
      <c r="E2" t="s">
        <v>110</v>
      </c>
      <c r="F2" s="30" t="s">
        <v>111</v>
      </c>
      <c r="G2" t="s">
        <v>112</v>
      </c>
      <c r="H2" t="s">
        <v>113</v>
      </c>
      <c r="I2" t="s">
        <v>114</v>
      </c>
      <c r="J2" t="str">
        <f>"010000"</f>
        <v>010000</v>
      </c>
    </row>
    <row r="3" spans="1:10">
      <c r="A3" t="s">
        <v>14</v>
      </c>
      <c r="B3">
        <v>1946</v>
      </c>
      <c r="C3" t="s">
        <v>115</v>
      </c>
      <c r="D3" t="s">
        <v>116</v>
      </c>
      <c r="E3" t="s">
        <v>110</v>
      </c>
      <c r="F3" s="30" t="s">
        <v>117</v>
      </c>
      <c r="G3" t="s">
        <v>118</v>
      </c>
      <c r="H3" t="s">
        <v>119</v>
      </c>
      <c r="I3" t="s">
        <v>120</v>
      </c>
      <c r="J3" t="str">
        <f>"010703"</f>
        <v>010703</v>
      </c>
    </row>
    <row r="4" spans="1:10">
      <c r="A4" s="91" t="s">
        <v>303</v>
      </c>
      <c r="B4">
        <v>1947</v>
      </c>
      <c r="C4" t="s">
        <v>121</v>
      </c>
      <c r="D4" t="s">
        <v>122</v>
      </c>
      <c r="E4" t="s">
        <v>110</v>
      </c>
      <c r="G4" t="s">
        <v>123</v>
      </c>
      <c r="H4" t="s">
        <v>124</v>
      </c>
      <c r="I4" t="s">
        <v>125</v>
      </c>
      <c r="J4" t="str">
        <f>"010705"</f>
        <v>010705</v>
      </c>
    </row>
    <row r="5" spans="1:10">
      <c r="B5">
        <v>1948</v>
      </c>
      <c r="C5" t="s">
        <v>126</v>
      </c>
      <c r="D5" t="s">
        <v>127</v>
      </c>
      <c r="E5" t="s">
        <v>110</v>
      </c>
      <c r="G5" t="s">
        <v>128</v>
      </c>
      <c r="H5" t="s">
        <v>129</v>
      </c>
      <c r="I5" t="s">
        <v>130</v>
      </c>
      <c r="J5" t="str">
        <f>"010707"</f>
        <v>010707</v>
      </c>
    </row>
    <row r="6" spans="1:10">
      <c r="B6">
        <v>1949</v>
      </c>
      <c r="C6" t="s">
        <v>131</v>
      </c>
      <c r="D6" t="s">
        <v>132</v>
      </c>
      <c r="E6" t="s">
        <v>110</v>
      </c>
      <c r="G6" t="s">
        <v>133</v>
      </c>
      <c r="H6" t="s">
        <v>134</v>
      </c>
      <c r="I6" t="s">
        <v>135</v>
      </c>
      <c r="J6" t="str">
        <f>"010704"</f>
        <v>010704</v>
      </c>
    </row>
    <row r="7" spans="1:10">
      <c r="B7">
        <v>1950</v>
      </c>
      <c r="C7" t="s">
        <v>136</v>
      </c>
      <c r="D7" t="s">
        <v>137</v>
      </c>
      <c r="E7" t="s">
        <v>110</v>
      </c>
      <c r="G7" t="s">
        <v>67</v>
      </c>
      <c r="H7">
        <v>70</v>
      </c>
      <c r="I7" t="s">
        <v>309</v>
      </c>
      <c r="J7" s="93" t="str">
        <f>"010801"</f>
        <v>010801</v>
      </c>
    </row>
    <row r="8" spans="1:10">
      <c r="B8">
        <v>1951</v>
      </c>
      <c r="C8" t="s">
        <v>139</v>
      </c>
      <c r="D8" t="s">
        <v>140</v>
      </c>
      <c r="E8" t="s">
        <v>110</v>
      </c>
      <c r="G8" t="s">
        <v>141</v>
      </c>
      <c r="H8" t="s">
        <v>142</v>
      </c>
      <c r="I8" t="s">
        <v>138</v>
      </c>
      <c r="J8" t="str">
        <f>"010803"</f>
        <v>010803</v>
      </c>
    </row>
    <row r="9" spans="1:10">
      <c r="B9">
        <v>1952</v>
      </c>
      <c r="C9" t="s">
        <v>144</v>
      </c>
      <c r="D9" t="s">
        <v>145</v>
      </c>
      <c r="E9" t="s">
        <v>110</v>
      </c>
      <c r="G9" t="s">
        <v>146</v>
      </c>
      <c r="H9" t="s">
        <v>147</v>
      </c>
      <c r="I9" t="s">
        <v>143</v>
      </c>
      <c r="J9" t="str">
        <f>"010807"</f>
        <v>010807</v>
      </c>
    </row>
    <row r="10" spans="1:10">
      <c r="B10">
        <v>1953</v>
      </c>
      <c r="C10" t="s">
        <v>149</v>
      </c>
      <c r="D10" t="s">
        <v>150</v>
      </c>
      <c r="E10" t="s">
        <v>151</v>
      </c>
      <c r="G10" t="s">
        <v>152</v>
      </c>
      <c r="H10" t="s">
        <v>142</v>
      </c>
      <c r="I10" t="s">
        <v>148</v>
      </c>
      <c r="J10" t="str">
        <f>"011050"</f>
        <v>011050</v>
      </c>
    </row>
    <row r="11" spans="1:10">
      <c r="B11">
        <v>1954</v>
      </c>
      <c r="C11" t="s">
        <v>154</v>
      </c>
      <c r="D11" t="s">
        <v>155</v>
      </c>
      <c r="E11" t="s">
        <v>151</v>
      </c>
      <c r="G11" t="s">
        <v>156</v>
      </c>
      <c r="H11" t="s">
        <v>157</v>
      </c>
      <c r="I11" t="s">
        <v>153</v>
      </c>
      <c r="J11" t="str">
        <f>"011060"</f>
        <v>011060</v>
      </c>
    </row>
    <row r="12" spans="1:10">
      <c r="B12">
        <v>1955</v>
      </c>
      <c r="C12" t="s">
        <v>159</v>
      </c>
      <c r="D12" s="94" t="s">
        <v>160</v>
      </c>
      <c r="E12" t="s">
        <v>151</v>
      </c>
      <c r="I12" t="s">
        <v>158</v>
      </c>
      <c r="J12" t="str">
        <f>"011094"</f>
        <v>011094</v>
      </c>
    </row>
    <row r="13" spans="1:10">
      <c r="B13">
        <v>1956</v>
      </c>
      <c r="C13" t="s">
        <v>162</v>
      </c>
      <c r="D13" s="95" t="s">
        <v>163</v>
      </c>
      <c r="E13" t="s">
        <v>151</v>
      </c>
      <c r="I13" t="s">
        <v>161</v>
      </c>
      <c r="J13" t="str">
        <f>"011100"</f>
        <v>011100</v>
      </c>
    </row>
    <row r="14" spans="1:10">
      <c r="B14">
        <v>1957</v>
      </c>
      <c r="C14" t="s">
        <v>165</v>
      </c>
      <c r="D14" s="95" t="s">
        <v>166</v>
      </c>
      <c r="E14" t="s">
        <v>151</v>
      </c>
      <c r="I14" t="s">
        <v>164</v>
      </c>
      <c r="J14" t="str">
        <f>"012010"</f>
        <v>012010</v>
      </c>
    </row>
    <row r="15" spans="1:10">
      <c r="B15">
        <v>1958</v>
      </c>
      <c r="C15" t="s">
        <v>168</v>
      </c>
      <c r="D15" s="95" t="s">
        <v>169</v>
      </c>
      <c r="E15" t="s">
        <v>151</v>
      </c>
      <c r="I15" t="s">
        <v>167</v>
      </c>
      <c r="J15" t="str">
        <f>"012020"</f>
        <v>012020</v>
      </c>
    </row>
    <row r="16" spans="1:10">
      <c r="B16">
        <v>1959</v>
      </c>
      <c r="C16" t="s">
        <v>171</v>
      </c>
      <c r="D16" s="95" t="s">
        <v>172</v>
      </c>
      <c r="E16" t="s">
        <v>151</v>
      </c>
      <c r="I16" t="s">
        <v>170</v>
      </c>
      <c r="J16" t="str">
        <f>"013300"</f>
        <v>013300</v>
      </c>
    </row>
    <row r="17" spans="2:10">
      <c r="B17">
        <v>1960</v>
      </c>
      <c r="C17" t="s">
        <v>174</v>
      </c>
      <c r="D17" s="95" t="s">
        <v>175</v>
      </c>
      <c r="E17" t="s">
        <v>151</v>
      </c>
      <c r="I17" t="s">
        <v>173</v>
      </c>
      <c r="J17" t="str">
        <f>"014010"</f>
        <v>014010</v>
      </c>
    </row>
    <row r="18" spans="2:10">
      <c r="B18">
        <v>1961</v>
      </c>
      <c r="C18" t="s">
        <v>177</v>
      </c>
      <c r="D18" t="s">
        <v>178</v>
      </c>
      <c r="E18" t="s">
        <v>110</v>
      </c>
      <c r="I18" t="s">
        <v>176</v>
      </c>
      <c r="J18" t="str">
        <f>"014020"</f>
        <v>014020</v>
      </c>
    </row>
    <row r="19" spans="2:10">
      <c r="B19">
        <v>1962</v>
      </c>
      <c r="C19" t="s">
        <v>180</v>
      </c>
      <c r="D19" t="s">
        <v>181</v>
      </c>
      <c r="E19" t="s">
        <v>110</v>
      </c>
      <c r="I19" t="s">
        <v>179</v>
      </c>
      <c r="J19" t="str">
        <f>"014030"</f>
        <v>014030</v>
      </c>
    </row>
    <row r="20" spans="2:10">
      <c r="B20">
        <v>1963</v>
      </c>
      <c r="C20" t="s">
        <v>183</v>
      </c>
      <c r="D20" t="s">
        <v>201</v>
      </c>
      <c r="E20" t="s">
        <v>110</v>
      </c>
      <c r="I20" t="s">
        <v>182</v>
      </c>
      <c r="J20" t="str">
        <f>"014040"</f>
        <v>014040</v>
      </c>
    </row>
    <row r="21" spans="2:10">
      <c r="B21">
        <v>1964</v>
      </c>
      <c r="C21" t="s">
        <v>186</v>
      </c>
      <c r="D21" t="s">
        <v>212</v>
      </c>
      <c r="E21" t="s">
        <v>110</v>
      </c>
      <c r="I21" t="s">
        <v>185</v>
      </c>
      <c r="J21" t="str">
        <f>"015010"</f>
        <v>015010</v>
      </c>
    </row>
    <row r="22" spans="2:10">
      <c r="B22">
        <v>1965</v>
      </c>
      <c r="C22" t="s">
        <v>190</v>
      </c>
      <c r="D22" t="s">
        <v>194</v>
      </c>
      <c r="E22" t="s">
        <v>110</v>
      </c>
      <c r="I22" t="s">
        <v>189</v>
      </c>
      <c r="J22" t="str">
        <f>"015020"</f>
        <v>015020</v>
      </c>
    </row>
    <row r="23" spans="2:10">
      <c r="B23">
        <v>1966</v>
      </c>
      <c r="C23" t="s">
        <v>193</v>
      </c>
      <c r="D23" t="s">
        <v>207</v>
      </c>
      <c r="E23" t="s">
        <v>110</v>
      </c>
      <c r="I23" t="s">
        <v>192</v>
      </c>
      <c r="J23" t="str">
        <f>"015030"</f>
        <v>015030</v>
      </c>
    </row>
    <row r="24" spans="2:10">
      <c r="B24">
        <v>1967</v>
      </c>
      <c r="C24" t="s">
        <v>196</v>
      </c>
      <c r="D24" t="s">
        <v>191</v>
      </c>
      <c r="E24" t="s">
        <v>110</v>
      </c>
      <c r="I24" t="s">
        <v>195</v>
      </c>
      <c r="J24" t="str">
        <f>"015040"</f>
        <v>015040</v>
      </c>
    </row>
    <row r="25" spans="2:10">
      <c r="B25">
        <v>1968</v>
      </c>
      <c r="C25" t="s">
        <v>198</v>
      </c>
      <c r="D25" t="s">
        <v>204</v>
      </c>
      <c r="E25" t="s">
        <v>110</v>
      </c>
      <c r="I25" t="s">
        <v>197</v>
      </c>
      <c r="J25" t="str">
        <f>"016000"</f>
        <v>016000</v>
      </c>
    </row>
    <row r="26" spans="2:10">
      <c r="B26">
        <v>1969</v>
      </c>
      <c r="C26" t="s">
        <v>200</v>
      </c>
      <c r="D26" t="s">
        <v>210</v>
      </c>
      <c r="E26" t="s">
        <v>110</v>
      </c>
      <c r="I26" t="s">
        <v>199</v>
      </c>
      <c r="J26" t="str">
        <f>"016001"</f>
        <v>016001</v>
      </c>
    </row>
    <row r="27" spans="2:10">
      <c r="B27">
        <v>1970</v>
      </c>
      <c r="C27" t="s">
        <v>203</v>
      </c>
      <c r="D27" t="s">
        <v>184</v>
      </c>
      <c r="E27" t="s">
        <v>110</v>
      </c>
      <c r="I27" t="s">
        <v>202</v>
      </c>
      <c r="J27" t="str">
        <f>"030440"</f>
        <v>030440</v>
      </c>
    </row>
    <row r="28" spans="2:10">
      <c r="B28">
        <v>1971</v>
      </c>
      <c r="C28" t="s">
        <v>206</v>
      </c>
      <c r="D28" t="s">
        <v>187</v>
      </c>
      <c r="E28" t="s">
        <v>188</v>
      </c>
      <c r="I28" t="s">
        <v>205</v>
      </c>
      <c r="J28" t="str">
        <f>"030441"</f>
        <v>030441</v>
      </c>
    </row>
    <row r="29" spans="2:10">
      <c r="B29">
        <v>1972</v>
      </c>
      <c r="C29" t="s">
        <v>209</v>
      </c>
      <c r="D29" t="s">
        <v>214</v>
      </c>
      <c r="E29" t="s">
        <v>110</v>
      </c>
      <c r="I29" t="s">
        <v>208</v>
      </c>
      <c r="J29" t="str">
        <f>"070000"</f>
        <v>070000</v>
      </c>
    </row>
    <row r="30" spans="2:10">
      <c r="B30">
        <v>1973</v>
      </c>
      <c r="C30" t="s">
        <v>211</v>
      </c>
      <c r="D30" t="s">
        <v>239</v>
      </c>
      <c r="E30" t="s">
        <v>110</v>
      </c>
      <c r="I30" t="s">
        <v>132</v>
      </c>
      <c r="J30" t="str">
        <f>"072000"</f>
        <v>072000</v>
      </c>
    </row>
    <row r="31" spans="2:10">
      <c r="B31">
        <v>1974</v>
      </c>
      <c r="C31" t="s">
        <v>213</v>
      </c>
      <c r="D31" t="s">
        <v>237</v>
      </c>
      <c r="E31" t="s">
        <v>110</v>
      </c>
      <c r="I31" t="s">
        <v>137</v>
      </c>
      <c r="J31" t="str">
        <f>"072100"</f>
        <v>072100</v>
      </c>
    </row>
    <row r="32" spans="2:10">
      <c r="B32">
        <v>1975</v>
      </c>
      <c r="C32" t="s">
        <v>216</v>
      </c>
      <c r="D32" t="s">
        <v>241</v>
      </c>
      <c r="E32" t="s">
        <v>110</v>
      </c>
      <c r="I32" t="s">
        <v>215</v>
      </c>
      <c r="J32" t="str">
        <f>"120000"</f>
        <v>120000</v>
      </c>
    </row>
    <row r="33" spans="2:10">
      <c r="B33">
        <v>1976</v>
      </c>
      <c r="C33" t="s">
        <v>219</v>
      </c>
      <c r="D33" t="s">
        <v>230</v>
      </c>
      <c r="E33" t="s">
        <v>110</v>
      </c>
      <c r="I33" t="s">
        <v>218</v>
      </c>
      <c r="J33" t="str">
        <f>"180000"</f>
        <v>180000</v>
      </c>
    </row>
    <row r="34" spans="2:10">
      <c r="B34">
        <v>1977</v>
      </c>
      <c r="C34" t="s">
        <v>221</v>
      </c>
      <c r="D34" t="s">
        <v>306</v>
      </c>
      <c r="E34" t="s">
        <v>110</v>
      </c>
      <c r="I34" t="s">
        <v>220</v>
      </c>
      <c r="J34" t="str">
        <f>"220000"</f>
        <v>220000</v>
      </c>
    </row>
    <row r="35" spans="2:10">
      <c r="B35">
        <v>1978</v>
      </c>
      <c r="C35" t="s">
        <v>223</v>
      </c>
      <c r="D35" t="s">
        <v>310</v>
      </c>
      <c r="E35" t="s">
        <v>110</v>
      </c>
      <c r="I35" t="s">
        <v>222</v>
      </c>
      <c r="J35" t="str">
        <f>"250000"</f>
        <v>250000</v>
      </c>
    </row>
    <row r="36" spans="2:10">
      <c r="B36">
        <v>1979</v>
      </c>
      <c r="C36" t="s">
        <v>225</v>
      </c>
      <c r="D36" t="s">
        <v>311</v>
      </c>
      <c r="E36" t="s">
        <v>110</v>
      </c>
      <c r="I36" t="s">
        <v>224</v>
      </c>
      <c r="J36" t="str">
        <f>"251000"</f>
        <v>251000</v>
      </c>
    </row>
    <row r="37" spans="2:10">
      <c r="B37">
        <v>1980</v>
      </c>
      <c r="C37" t="s">
        <v>227</v>
      </c>
      <c r="D37" t="s">
        <v>217</v>
      </c>
      <c r="E37" t="s">
        <v>110</v>
      </c>
      <c r="I37" t="s">
        <v>226</v>
      </c>
      <c r="J37" t="str">
        <f>"340000"</f>
        <v>340000</v>
      </c>
    </row>
    <row r="38" spans="2:10">
      <c r="B38">
        <v>1981</v>
      </c>
      <c r="C38" t="s">
        <v>229</v>
      </c>
      <c r="D38" t="s">
        <v>304</v>
      </c>
      <c r="E38" t="s">
        <v>110</v>
      </c>
      <c r="I38" t="s">
        <v>228</v>
      </c>
      <c r="J38" t="str">
        <f>"342801"</f>
        <v>342801</v>
      </c>
    </row>
    <row r="39" spans="2:10">
      <c r="B39">
        <v>1982</v>
      </c>
      <c r="C39" t="s">
        <v>232</v>
      </c>
      <c r="D39" s="96" t="s">
        <v>307</v>
      </c>
      <c r="E39" t="s">
        <v>110</v>
      </c>
      <c r="I39" t="s">
        <v>231</v>
      </c>
      <c r="J39" t="str">
        <f>"420000"</f>
        <v>420000</v>
      </c>
    </row>
    <row r="40" spans="2:10">
      <c r="B40">
        <v>1983</v>
      </c>
      <c r="C40" t="s">
        <v>234</v>
      </c>
      <c r="D40" t="s">
        <v>233</v>
      </c>
      <c r="E40" t="s">
        <v>110</v>
      </c>
      <c r="I40" s="94" t="s">
        <v>163</v>
      </c>
      <c r="J40" t="str">
        <f>"420403"</f>
        <v>420403</v>
      </c>
    </row>
    <row r="41" spans="2:10">
      <c r="B41">
        <v>1984</v>
      </c>
      <c r="C41" t="s">
        <v>236</v>
      </c>
      <c r="D41" t="s">
        <v>235</v>
      </c>
      <c r="E41" t="s">
        <v>110</v>
      </c>
      <c r="I41" s="95" t="s">
        <v>166</v>
      </c>
      <c r="J41" t="str">
        <f>"420410"</f>
        <v>420410</v>
      </c>
    </row>
    <row r="42" spans="2:10">
      <c r="B42">
        <v>1985</v>
      </c>
      <c r="C42" t="s">
        <v>238</v>
      </c>
      <c r="D42" t="s">
        <v>243</v>
      </c>
      <c r="E42" t="s">
        <v>110</v>
      </c>
      <c r="I42" s="95" t="s">
        <v>169</v>
      </c>
      <c r="J42" t="str">
        <f>"420411"</f>
        <v>420411</v>
      </c>
    </row>
    <row r="43" spans="2:10">
      <c r="B43">
        <v>1986</v>
      </c>
      <c r="C43" t="s">
        <v>240</v>
      </c>
      <c r="D43" s="96" t="s">
        <v>308</v>
      </c>
      <c r="E43" t="s">
        <v>110</v>
      </c>
      <c r="I43" s="95" t="s">
        <v>172</v>
      </c>
      <c r="J43" t="str">
        <f>"420412"</f>
        <v>420412</v>
      </c>
    </row>
    <row r="44" spans="2:10">
      <c r="B44">
        <v>1987</v>
      </c>
      <c r="C44" t="s">
        <v>242</v>
      </c>
      <c r="D44" t="s">
        <v>202</v>
      </c>
      <c r="E44" t="s">
        <v>110</v>
      </c>
      <c r="I44" s="95" t="s">
        <v>175</v>
      </c>
      <c r="J44" t="str">
        <f>"420405"</f>
        <v>420405</v>
      </c>
    </row>
    <row r="45" spans="2:10">
      <c r="B45">
        <v>1988</v>
      </c>
      <c r="C45" t="s">
        <v>244</v>
      </c>
      <c r="D45" t="s">
        <v>205</v>
      </c>
      <c r="E45" t="s">
        <v>110</v>
      </c>
      <c r="I45" t="s">
        <v>122</v>
      </c>
      <c r="J45" t="str">
        <f>"610505"</f>
        <v>610505</v>
      </c>
    </row>
    <row r="46" spans="2:10">
      <c r="B46">
        <v>1989</v>
      </c>
      <c r="C46" t="s">
        <v>245</v>
      </c>
      <c r="D46" t="s">
        <v>185</v>
      </c>
      <c r="E46" t="s">
        <v>110</v>
      </c>
      <c r="I46" t="s">
        <v>140</v>
      </c>
      <c r="J46" t="str">
        <f>"610510"</f>
        <v>610510</v>
      </c>
    </row>
    <row r="47" spans="2:10">
      <c r="B47">
        <v>1990</v>
      </c>
      <c r="C47" t="s">
        <v>246</v>
      </c>
      <c r="D47" t="s">
        <v>189</v>
      </c>
      <c r="E47" t="s">
        <v>110</v>
      </c>
      <c r="I47" t="s">
        <v>155</v>
      </c>
      <c r="J47" t="str">
        <f>"610520"</f>
        <v>610520</v>
      </c>
    </row>
    <row r="48" spans="2:10">
      <c r="B48">
        <v>1991</v>
      </c>
      <c r="C48" t="s">
        <v>248</v>
      </c>
      <c r="D48" t="s">
        <v>192</v>
      </c>
      <c r="E48" t="s">
        <v>110</v>
      </c>
      <c r="I48" t="s">
        <v>247</v>
      </c>
      <c r="J48" t="str">
        <f>"612800"</f>
        <v>612800</v>
      </c>
    </row>
    <row r="49" spans="2:10">
      <c r="B49">
        <v>1992</v>
      </c>
      <c r="C49" t="s">
        <v>250</v>
      </c>
      <c r="D49" t="s">
        <v>195</v>
      </c>
      <c r="E49" t="s">
        <v>110</v>
      </c>
      <c r="I49" t="s">
        <v>249</v>
      </c>
      <c r="J49" t="str">
        <f>"612800"</f>
        <v>612800</v>
      </c>
    </row>
    <row r="50" spans="2:10">
      <c r="B50">
        <v>1993</v>
      </c>
      <c r="C50" t="s">
        <v>251</v>
      </c>
      <c r="D50" t="s">
        <v>120</v>
      </c>
      <c r="E50" t="s">
        <v>110</v>
      </c>
      <c r="I50" t="s">
        <v>239</v>
      </c>
      <c r="J50" t="str">
        <f>"622500"</f>
        <v>622500</v>
      </c>
    </row>
    <row r="51" spans="2:10">
      <c r="B51">
        <v>1994</v>
      </c>
      <c r="C51" t="s">
        <v>253</v>
      </c>
      <c r="D51" t="s">
        <v>125</v>
      </c>
      <c r="E51" t="s">
        <v>110</v>
      </c>
      <c r="I51" t="s">
        <v>252</v>
      </c>
      <c r="J51" t="str">
        <f>"622610"</f>
        <v>622610</v>
      </c>
    </row>
    <row r="52" spans="2:10">
      <c r="B52">
        <v>1995</v>
      </c>
      <c r="C52" t="s">
        <v>254</v>
      </c>
      <c r="D52" t="s">
        <v>130</v>
      </c>
      <c r="E52" t="s">
        <v>110</v>
      </c>
      <c r="I52" s="97" t="s">
        <v>307</v>
      </c>
      <c r="J52" t="str">
        <f>"623900"</f>
        <v>623900</v>
      </c>
    </row>
    <row r="53" spans="2:10">
      <c r="B53">
        <v>1996</v>
      </c>
      <c r="C53" t="s">
        <v>255</v>
      </c>
      <c r="D53" t="s">
        <v>135</v>
      </c>
      <c r="E53" t="s">
        <v>110</v>
      </c>
      <c r="I53" s="97" t="s">
        <v>310</v>
      </c>
      <c r="J53" s="92" t="str">
        <f>"629166"</f>
        <v>629166</v>
      </c>
    </row>
    <row r="54" spans="2:10">
      <c r="B54">
        <v>1997</v>
      </c>
      <c r="C54" t="s">
        <v>256</v>
      </c>
      <c r="D54" t="s">
        <v>164</v>
      </c>
      <c r="E54" t="s">
        <v>110</v>
      </c>
      <c r="I54" s="92" t="s">
        <v>311</v>
      </c>
      <c r="J54" s="92" t="str">
        <f>"629161"</f>
        <v>629161</v>
      </c>
    </row>
    <row r="55" spans="2:10">
      <c r="B55">
        <v>1998</v>
      </c>
      <c r="C55" t="s">
        <v>258</v>
      </c>
      <c r="D55" t="s">
        <v>167</v>
      </c>
      <c r="E55" t="s">
        <v>110</v>
      </c>
      <c r="I55" t="s">
        <v>241</v>
      </c>
      <c r="J55" t="str">
        <f>"629165"</f>
        <v>629165</v>
      </c>
    </row>
    <row r="56" spans="2:10">
      <c r="B56">
        <v>1999</v>
      </c>
      <c r="C56" t="s">
        <v>259</v>
      </c>
      <c r="D56" t="s">
        <v>148</v>
      </c>
      <c r="E56" t="s">
        <v>110</v>
      </c>
      <c r="I56" t="s">
        <v>257</v>
      </c>
      <c r="J56" t="str">
        <f>"629171"</f>
        <v>629171</v>
      </c>
    </row>
    <row r="57" spans="2:10">
      <c r="B57">
        <v>2000</v>
      </c>
      <c r="C57" t="s">
        <v>260</v>
      </c>
      <c r="D57" t="s">
        <v>153</v>
      </c>
      <c r="E57" t="s">
        <v>110</v>
      </c>
      <c r="I57" t="s">
        <v>201</v>
      </c>
      <c r="J57" t="str">
        <f>"629205"</f>
        <v>629205</v>
      </c>
    </row>
    <row r="58" spans="2:10">
      <c r="B58">
        <v>2001</v>
      </c>
      <c r="C58" t="s">
        <v>261</v>
      </c>
      <c r="D58" t="s">
        <v>158</v>
      </c>
      <c r="E58" t="s">
        <v>110</v>
      </c>
      <c r="I58" t="s">
        <v>212</v>
      </c>
      <c r="J58" t="str">
        <f>"629216"</f>
        <v>629216</v>
      </c>
    </row>
    <row r="59" spans="2:10">
      <c r="B59">
        <v>2002</v>
      </c>
      <c r="C59" t="s">
        <v>262</v>
      </c>
      <c r="D59" t="s">
        <v>161</v>
      </c>
      <c r="E59" t="s">
        <v>110</v>
      </c>
      <c r="I59" t="s">
        <v>194</v>
      </c>
      <c r="J59" t="str">
        <f>"629202"</f>
        <v>629202</v>
      </c>
    </row>
    <row r="60" spans="2:10">
      <c r="B60">
        <v>2003</v>
      </c>
      <c r="C60" t="s">
        <v>263</v>
      </c>
      <c r="D60" t="s">
        <v>173</v>
      </c>
      <c r="E60" t="s">
        <v>110</v>
      </c>
      <c r="I60" t="s">
        <v>207</v>
      </c>
      <c r="J60" t="str">
        <f>"629214"</f>
        <v>629214</v>
      </c>
    </row>
    <row r="61" spans="2:10">
      <c r="B61">
        <v>2004</v>
      </c>
      <c r="C61" t="s">
        <v>264</v>
      </c>
      <c r="D61" t="s">
        <v>176</v>
      </c>
      <c r="E61" t="s">
        <v>110</v>
      </c>
      <c r="I61" t="s">
        <v>191</v>
      </c>
      <c r="J61" t="str">
        <f>"629201"</f>
        <v>629201</v>
      </c>
    </row>
    <row r="62" spans="2:10">
      <c r="B62">
        <v>2005</v>
      </c>
      <c r="C62" t="s">
        <v>265</v>
      </c>
      <c r="D62" t="s">
        <v>179</v>
      </c>
      <c r="E62" t="s">
        <v>110</v>
      </c>
      <c r="I62" t="s">
        <v>204</v>
      </c>
      <c r="J62" t="str">
        <f>"629212"</f>
        <v>629212</v>
      </c>
    </row>
    <row r="63" spans="2:10">
      <c r="B63">
        <v>2006</v>
      </c>
      <c r="C63" t="s">
        <v>266</v>
      </c>
      <c r="D63" t="s">
        <v>182</v>
      </c>
      <c r="E63" t="s">
        <v>110</v>
      </c>
      <c r="I63" t="s">
        <v>210</v>
      </c>
      <c r="J63" t="str">
        <f>"629215"</f>
        <v>629215</v>
      </c>
    </row>
    <row r="64" spans="2:10">
      <c r="B64">
        <v>2007</v>
      </c>
      <c r="C64" t="s">
        <v>267</v>
      </c>
      <c r="D64" t="s">
        <v>199</v>
      </c>
      <c r="E64" t="s">
        <v>110</v>
      </c>
      <c r="I64" s="92" t="s">
        <v>304</v>
      </c>
      <c r="J64" s="92" t="str">
        <f>"629220"</f>
        <v>629220</v>
      </c>
    </row>
    <row r="65" spans="2:10">
      <c r="B65">
        <v>2008</v>
      </c>
      <c r="C65" t="s">
        <v>268</v>
      </c>
      <c r="D65" t="s">
        <v>197</v>
      </c>
      <c r="E65" t="s">
        <v>151</v>
      </c>
      <c r="I65" t="s">
        <v>270</v>
      </c>
      <c r="J65" t="str">
        <f>"629230"</f>
        <v>629230</v>
      </c>
    </row>
    <row r="66" spans="2:10">
      <c r="B66">
        <v>2009</v>
      </c>
      <c r="C66" t="s">
        <v>269</v>
      </c>
      <c r="D66" t="s">
        <v>309</v>
      </c>
      <c r="E66" t="s">
        <v>110</v>
      </c>
      <c r="I66" t="s">
        <v>243</v>
      </c>
      <c r="J66" t="str">
        <f>"670116"</f>
        <v>670116</v>
      </c>
    </row>
    <row r="67" spans="2:10">
      <c r="B67">
        <v>2010</v>
      </c>
      <c r="C67" t="s">
        <v>271</v>
      </c>
      <c r="D67" t="s">
        <v>138</v>
      </c>
      <c r="E67" t="s">
        <v>110</v>
      </c>
      <c r="I67" t="s">
        <v>273</v>
      </c>
      <c r="J67" t="str">
        <f>"670118"</f>
        <v>670118</v>
      </c>
    </row>
    <row r="68" spans="2:10">
      <c r="B68">
        <v>2011</v>
      </c>
      <c r="C68" t="s">
        <v>272</v>
      </c>
      <c r="D68" t="s">
        <v>143</v>
      </c>
      <c r="E68" t="s">
        <v>110</v>
      </c>
      <c r="I68" s="92" t="s">
        <v>305</v>
      </c>
      <c r="J68" t="str">
        <f>"670130"</f>
        <v>670130</v>
      </c>
    </row>
    <row r="69" spans="2:10">
      <c r="B69">
        <v>2012</v>
      </c>
      <c r="C69" t="s">
        <v>274</v>
      </c>
      <c r="I69" s="94" t="s">
        <v>160</v>
      </c>
      <c r="J69" t="str">
        <f>"630000"</f>
        <v>630000</v>
      </c>
    </row>
    <row r="70" spans="2:10">
      <c r="B70">
        <v>2013</v>
      </c>
      <c r="C70" t="s">
        <v>275</v>
      </c>
      <c r="I70" s="97" t="s">
        <v>308</v>
      </c>
      <c r="J70" s="97" t="str">
        <f>"629300"</f>
        <v>629300</v>
      </c>
    </row>
    <row r="71" spans="2:10">
      <c r="B71">
        <v>2014</v>
      </c>
      <c r="C71" t="s">
        <v>276</v>
      </c>
    </row>
    <row r="72" spans="2:10">
      <c r="B72">
        <v>2015</v>
      </c>
      <c r="C72" t="s">
        <v>277</v>
      </c>
    </row>
    <row r="73" spans="2:10">
      <c r="B73">
        <v>2016</v>
      </c>
      <c r="C73" t="s">
        <v>278</v>
      </c>
    </row>
    <row r="74" spans="2:10">
      <c r="B74">
        <v>2017</v>
      </c>
      <c r="C74" t="s">
        <v>279</v>
      </c>
    </row>
    <row r="75" spans="2:10">
      <c r="B75">
        <v>2018</v>
      </c>
      <c r="C75" t="s">
        <v>280</v>
      </c>
    </row>
    <row r="76" spans="2:10">
      <c r="B76">
        <v>2019</v>
      </c>
      <c r="C76" t="s">
        <v>312</v>
      </c>
    </row>
    <row r="77" spans="2:10">
      <c r="B77">
        <v>2020</v>
      </c>
      <c r="C77" t="s">
        <v>313</v>
      </c>
    </row>
    <row r="78" spans="2:10">
      <c r="B78">
        <v>2021</v>
      </c>
      <c r="C78" t="s">
        <v>314</v>
      </c>
    </row>
    <row r="79" spans="2:10">
      <c r="B79">
        <v>2022</v>
      </c>
      <c r="C79" t="s">
        <v>315</v>
      </c>
    </row>
    <row r="80" spans="2:10">
      <c r="B80">
        <v>2023</v>
      </c>
      <c r="C80" t="s">
        <v>316</v>
      </c>
    </row>
    <row r="81" spans="2:3">
      <c r="B81">
        <v>2024</v>
      </c>
      <c r="C81" t="s">
        <v>317</v>
      </c>
    </row>
    <row r="82" spans="2:3">
      <c r="B82">
        <v>2025</v>
      </c>
      <c r="C82" t="s">
        <v>318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41BF-7E3B-4A0B-B83A-628BA8B0A219}">
  <dimension ref="A1:I15"/>
  <sheetViews>
    <sheetView workbookViewId="0">
      <selection activeCell="G25" sqref="G25"/>
    </sheetView>
  </sheetViews>
  <sheetFormatPr defaultRowHeight="13.5"/>
  <cols>
    <col min="1" max="1" width="18.875" customWidth="1"/>
    <col min="2" max="2" width="16.5" bestFit="1" customWidth="1"/>
    <col min="3" max="3" width="12.625" customWidth="1"/>
    <col min="5" max="5" width="16.5" bestFit="1" customWidth="1"/>
    <col min="9" max="9" width="9.5" bestFit="1" customWidth="1"/>
  </cols>
  <sheetData>
    <row r="1" spans="1:9" ht="33" customHeight="1" thickBot="1">
      <c r="A1" t="s">
        <v>281</v>
      </c>
      <c r="E1" s="46">
        <f>'別紙様式2　電子申請用'!AB2</f>
        <v>0</v>
      </c>
    </row>
    <row r="2" spans="1:9" ht="33" customHeight="1">
      <c r="A2" t="s">
        <v>282</v>
      </c>
      <c r="B2" t="str">
        <f>IF('別紙様式2　電子申請用'!H15&lt;16,'別紙様式2　電子申請用'!B15:C15&amp;'別紙様式2　電子申請用'!D15&amp;'別紙様式2　電子申請用'!E15&amp;'別紙様式2　電子申請用'!F15&amp;'別紙様式2　電子申請用'!G15&amp;1&amp;'別紙様式2　電子申請用'!I15,'別紙様式2　電子申請用'!B15:C15&amp;'別紙様式2　電子申請用'!D15&amp;'別紙様式2　電子申請用'!E15&amp;'別紙様式2　電子申請用'!F15&amp;'別紙様式2　電子申請用'!G15&amp;16&amp;'別紙様式2　電子申請用'!I15)</f>
        <v>令和年月1日</v>
      </c>
      <c r="C2" s="42" t="e">
        <f>DATEVALUE(B2)</f>
        <v>#VALUE!</v>
      </c>
      <c r="E2" s="44" t="e">
        <f>C2</f>
        <v>#VALUE!</v>
      </c>
      <c r="G2" s="42"/>
    </row>
    <row r="3" spans="1:9" ht="33" customHeight="1">
      <c r="A3" t="s">
        <v>283</v>
      </c>
      <c r="B3" s="45" t="str">
        <f>'別紙様式2　電子申請用'!B15:C15&amp;'別紙様式2　電子申請用'!M15&amp;'別紙様式2　電子申請用'!N15&amp;'別紙様式2　電子申請用'!O15&amp;'別紙様式2　電子申請用'!P15&amp;'別紙様式2　電子申請用'!Q15&amp;'別紙様式2　電子申請用'!R15</f>
        <v>令和年月日</v>
      </c>
      <c r="C3" s="44" t="e">
        <f>DATEVALUE(B3)</f>
        <v>#VALUE!</v>
      </c>
      <c r="D3" s="44" t="e">
        <f>IF('別紙様式2　電子申請用'!Q15&lt;16,DATE(YEAR(C3),MONTH(C3),15),EOMONTH(C3,0))</f>
        <v>#VALUE!</v>
      </c>
      <c r="E3" s="44" t="e">
        <f>D3</f>
        <v>#VALUE!</v>
      </c>
      <c r="I3" s="42"/>
    </row>
    <row r="4" spans="1:9" ht="33" customHeight="1">
      <c r="A4" t="s">
        <v>284</v>
      </c>
      <c r="B4">
        <f>IF('別紙様式2　電子申請用'!F15=12,1,'別紙様式2　電子申請用'!F15+1)</f>
        <v>1</v>
      </c>
      <c r="E4" s="45">
        <f>B4</f>
        <v>1</v>
      </c>
    </row>
    <row r="5" spans="1:9" ht="33" customHeight="1">
      <c r="A5" t="s">
        <v>285</v>
      </c>
      <c r="B5" s="45" t="str">
        <f>TRIM('別紙様式2　電子申請用'!D7)</f>
        <v/>
      </c>
      <c r="C5" s="45" t="str">
        <f>TRIM('別紙様式2　電子申請用'!I7)</f>
        <v/>
      </c>
      <c r="E5" s="45" t="str">
        <f>B5&amp;"　"&amp;C5</f>
        <v>　</v>
      </c>
    </row>
    <row r="6" spans="1:9" ht="33" customHeight="1">
      <c r="A6" t="s">
        <v>286</v>
      </c>
      <c r="B6" s="45" t="str">
        <f>TRIM('別紙様式2　電子申請用'!D9)</f>
        <v/>
      </c>
      <c r="C6" s="45" t="str">
        <f>TRIM('別紙様式2　電子申請用'!I9)</f>
        <v/>
      </c>
      <c r="E6" s="45" t="str">
        <f>B6&amp;"　"&amp;C6</f>
        <v>　</v>
      </c>
    </row>
    <row r="7" spans="1:9" ht="33" customHeight="1">
      <c r="A7" t="s">
        <v>287</v>
      </c>
      <c r="B7" t="str">
        <f>IF(AND('別紙様式2　電子申請用'!N9="☐",'別紙様式2　電子申請用'!Q9="☐"),"エラー",IF(AND('別紙様式2　電子申請用'!N9="☑",'別紙様式2　電子申請用'!Q9="☑"),"エラー",IF('別紙様式2　電子申請用'!N9="☑","男",IF('別紙様式2　電子申請用'!Q9="☑","女"))))</f>
        <v>エラー</v>
      </c>
      <c r="E7" s="45">
        <f>IF(B7="男",1,2)</f>
        <v>2</v>
      </c>
    </row>
    <row r="8" spans="1:9" ht="33" customHeight="1">
      <c r="A8" t="s">
        <v>288</v>
      </c>
      <c r="B8" t="str">
        <f>'別紙様式2　電子申請用'!N10&amp;'別紙様式2　電子申請用'!O10&amp;'別紙様式2　電子申請用'!P10&amp;'別紙様式2　電子申請用'!Q10&amp;'別紙様式2　電子申請用'!R10&amp;'別紙様式2　電子申請用'!S10&amp;"日"</f>
        <v>平成年月日</v>
      </c>
      <c r="C8" s="42" t="e">
        <f>DATEVALUE(B8)</f>
        <v>#VALUE!</v>
      </c>
      <c r="E8" s="44" t="e">
        <f>C8</f>
        <v>#VALUE!</v>
      </c>
    </row>
    <row r="9" spans="1:9" ht="33" customHeight="1">
      <c r="A9" t="s">
        <v>289</v>
      </c>
      <c r="E9">
        <v>2</v>
      </c>
    </row>
    <row r="10" spans="1:9" ht="33" customHeight="1">
      <c r="A10" t="s">
        <v>290</v>
      </c>
      <c r="E10">
        <v>520</v>
      </c>
    </row>
    <row r="11" spans="1:9" ht="33" customHeight="1">
      <c r="A11" t="s">
        <v>291</v>
      </c>
      <c r="E11">
        <v>400</v>
      </c>
    </row>
    <row r="12" spans="1:9" ht="33" customHeight="1">
      <c r="A12" t="s">
        <v>292</v>
      </c>
      <c r="B12" t="e">
        <f>VLOOKUP('別紙様式2　電子申請用'!O5,'【編集しないでください】様式２　データ整理用タブ'!I:J,2,0)</f>
        <v>#N/A</v>
      </c>
      <c r="E12" s="45" t="e">
        <f>B12</f>
        <v>#N/A</v>
      </c>
      <c r="F12" s="45" t="e">
        <f>VLOOKUP('別紙様式2　電子申請用'!O5,'【編集しないでください】様式２　データ整理用タブ'!I:J,1,0)</f>
        <v>#N/A</v>
      </c>
    </row>
    <row r="13" spans="1:9" ht="33" customHeight="1">
      <c r="A13" t="s">
        <v>293</v>
      </c>
      <c r="B13">
        <f>'別紙様式2　電子申請用'!F21</f>
        <v>0</v>
      </c>
      <c r="C13" t="e">
        <f>VLOOKUP(B13,'【編集しないでください】様式２　データ整理用タブ'!G:H,2,0)</f>
        <v>#N/A</v>
      </c>
      <c r="E13" s="45" t="e">
        <f>C13</f>
        <v>#N/A</v>
      </c>
    </row>
    <row r="14" spans="1:9" ht="33" customHeight="1">
      <c r="A14" t="s">
        <v>294</v>
      </c>
      <c r="B14">
        <f>COUNTIF('別紙様式2　電子申請用'!G24:G26,"☑")</f>
        <v>0</v>
      </c>
      <c r="C14" t="b">
        <f>IF(B14=1,IF('別紙様式2　電子申請用'!G24="☑",'別紙様式2　電子申請用'!S24,IF('別紙様式2　電子申請用'!#REF!="☑",'別紙様式2　電子申請用'!#REF!,IF('別紙様式2　電子申請用'!G25="☑",'別紙様式2　電子申請用'!S25,IF('別紙様式2　電子申請用'!G26="☑",'別紙様式2　電子申請用'!S26,IF('別紙様式2　電子申請用'!#REF!="☑",'別紙様式2　電子申請用'!#REF!,IF('別紙様式2　電子申請用'!#REF!="☑",'別紙様式2　電子申請用'!#REF!,IF('別紙様式2　電子申請用'!#REF!="☑",'別紙様式2　電子申請用'!#REF!))))))))</f>
        <v>0</v>
      </c>
      <c r="E14" s="45" t="b">
        <f>C14</f>
        <v>0</v>
      </c>
    </row>
    <row r="15" spans="1:9" ht="33" customHeight="1">
      <c r="A15" t="s">
        <v>295</v>
      </c>
      <c r="B15" t="e">
        <f>VLOOKUP('別紙様式2　電子申請用'!O5,'【編集しないでください】様式２　データ整理用タブ'!D:E,2,0)</f>
        <v>#N/A</v>
      </c>
      <c r="C15" t="e">
        <f>IF(B15="千原","001",IF(B15="上原","002","003"))</f>
        <v>#N/A</v>
      </c>
      <c r="E15" s="45" t="e">
        <f>C15</f>
        <v>#N/A</v>
      </c>
    </row>
  </sheetData>
  <phoneticPr fontId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1AC-7AC4-49C7-A336-38B1E9A02922}">
  <dimension ref="A1:BJ1"/>
  <sheetViews>
    <sheetView topLeftCell="AY1" workbookViewId="0">
      <selection activeCell="BB19" sqref="BB19"/>
    </sheetView>
  </sheetViews>
  <sheetFormatPr defaultRowHeight="13.5"/>
  <sheetData>
    <row r="1" spans="1:62">
      <c r="A1">
        <f>【編集しないで下さい】転記用データ!E1</f>
        <v>0</v>
      </c>
      <c r="B1" t="str">
        <f>【編集しないで下さい】転記用データ!E5</f>
        <v>　</v>
      </c>
      <c r="C1" t="str">
        <f>【編集しないで下さい】転記用データ!E6</f>
        <v>　</v>
      </c>
      <c r="D1">
        <f>【編集しないで下さい】転記用データ!E7</f>
        <v>2</v>
      </c>
      <c r="F1" s="42" t="e">
        <f>【編集しないで下さい】転記用データ!E8</f>
        <v>#VALUE!</v>
      </c>
      <c r="G1" s="42" t="e">
        <f>【編集しないで下さい】転記用データ!E2</f>
        <v>#VALUE!</v>
      </c>
      <c r="H1" s="44" t="e">
        <f>【編集しないで下さい】転記用データ!E3</f>
        <v>#VALUE!</v>
      </c>
      <c r="M1">
        <f>【編集しないで下さい】転記用データ!E9</f>
        <v>2</v>
      </c>
      <c r="O1">
        <f>【編集しないで下さい】転記用データ!E10</f>
        <v>520</v>
      </c>
      <c r="S1">
        <f>【編集しないで下さい】転記用データ!E11</f>
        <v>400</v>
      </c>
      <c r="U1" t="e">
        <f>【編集しないで下さい】転記用データ!E12</f>
        <v>#N/A</v>
      </c>
      <c r="W1" s="89" t="s">
        <v>296</v>
      </c>
      <c r="Y1" t="e">
        <f>【編集しないで下さい】転記用データ!E13</f>
        <v>#N/A</v>
      </c>
      <c r="AE1" s="45" t="b">
        <f>【編集しないで下さい】転記用データ!E14</f>
        <v>0</v>
      </c>
      <c r="AI1" t="b">
        <f>【編集しないで下さい】転記用データ!E14</f>
        <v>0</v>
      </c>
      <c r="AL1" s="89" t="s">
        <v>297</v>
      </c>
      <c r="AN1" t="e">
        <f>【編集しないで下さい】転記用データ!F12</f>
        <v>#N/A</v>
      </c>
      <c r="AO1" s="45">
        <v>2</v>
      </c>
      <c r="AQ1" s="90" t="e">
        <f>【編集しないで下さい】転記用データ!E15</f>
        <v>#N/A</v>
      </c>
      <c r="AR1" s="45" t="e">
        <f>【編集しないで下さい】転記用データ!B15</f>
        <v>#N/A</v>
      </c>
      <c r="BJ1" s="45">
        <v>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別紙様式2　電子申請用</vt:lpstr>
      <vt:lpstr>【記入例】別紙様式2　電子申請用</vt:lpstr>
      <vt:lpstr>勤務カレンダー　電子申請用</vt:lpstr>
      <vt:lpstr>【編集しないでください】様式２　データ整理用タブ</vt:lpstr>
      <vt:lpstr>【編集しないで下さい】転記用データ</vt:lpstr>
      <vt:lpstr>【編集しないで下さい】システム取込み用</vt:lpstr>
      <vt:lpstr>'【記入例】別紙様式2　電子申請用'!Print_Area</vt:lpstr>
      <vt:lpstr>'勤務カレンダー　電子申請用'!Print_Area</vt:lpstr>
      <vt:lpstr>'別紙様式2　電子申請用'!Print_Area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JINJIKA11</dc:creator>
  <cp:keywords/>
  <dc:description/>
  <cp:lastModifiedBy>當真　花歩(人事企画課)</cp:lastModifiedBy>
  <cp:revision/>
  <cp:lastPrinted>2024-09-25T00:52:57Z</cp:lastPrinted>
  <dcterms:created xsi:type="dcterms:W3CDTF">2017-08-21T01:13:16Z</dcterms:created>
  <dcterms:modified xsi:type="dcterms:W3CDTF">2024-09-25T00:53:25Z</dcterms:modified>
  <cp:category/>
  <cp:contentStatus/>
</cp:coreProperties>
</file>